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90" windowWidth="22515" windowHeight="8700" tabRatio="745" activeTab="3"/>
  </bookViews>
  <sheets>
    <sheet name="Journal Entries LG" sheetId="3" r:id="rId1"/>
    <sheet name="Journal Entries TN" sheetId="4" r:id="rId2"/>
    <sheet name="75 LGOP Disclosures" sheetId="1" r:id="rId3"/>
    <sheet name="75 TN Plan Disclosures" sheetId="2" r:id="rId4"/>
    <sheet name="LGOP Results 19" sheetId="7" r:id="rId5"/>
    <sheet name="LGOP Results18" sheetId="5" state="hidden" r:id="rId6"/>
    <sheet name="TNP Results 19" sheetId="9" r:id="rId7"/>
  </sheets>
  <calcPr calcId="145621"/>
</workbook>
</file>

<file path=xl/calcChain.xml><?xml version="1.0" encoding="utf-8"?>
<calcChain xmlns="http://schemas.openxmlformats.org/spreadsheetml/2006/main">
  <c r="F168" i="2" l="1"/>
  <c r="F151" i="2"/>
  <c r="F150" i="2"/>
  <c r="F149" i="2"/>
  <c r="F148" i="2"/>
  <c r="F147" i="2"/>
  <c r="F146" i="2"/>
  <c r="G135" i="2"/>
  <c r="G134" i="2"/>
  <c r="I135" i="2"/>
  <c r="I134" i="2"/>
  <c r="D127" i="2"/>
  <c r="G115" i="2"/>
  <c r="D105" i="2"/>
  <c r="F92" i="2"/>
  <c r="F170" i="2"/>
  <c r="F167" i="2"/>
  <c r="F166" i="2"/>
  <c r="F165" i="2"/>
  <c r="F164" i="2"/>
  <c r="F163" i="2"/>
  <c r="G136" i="2"/>
  <c r="I115" i="2"/>
  <c r="E115" i="2"/>
  <c r="D97" i="2"/>
  <c r="F91" i="2"/>
  <c r="F90" i="2"/>
  <c r="F89" i="2"/>
  <c r="F88" i="2"/>
  <c r="F87" i="2"/>
  <c r="F85" i="2"/>
  <c r="D65" i="2"/>
  <c r="G59" i="2"/>
  <c r="G57" i="2"/>
  <c r="G55" i="2"/>
  <c r="D106" i="1"/>
  <c r="I63" i="4"/>
  <c r="I62" i="4"/>
  <c r="I61" i="4"/>
  <c r="I47" i="4"/>
  <c r="F40" i="4"/>
  <c r="I41" i="4" s="1"/>
  <c r="F36" i="4"/>
  <c r="F24" i="4"/>
  <c r="I19" i="4"/>
  <c r="I60" i="4"/>
  <c r="I55" i="4"/>
  <c r="F51" i="4"/>
  <c r="I31" i="4"/>
  <c r="F13" i="4"/>
  <c r="BP10" i="9"/>
  <c r="BP11" i="9"/>
  <c r="BP12" i="9"/>
  <c r="BP13" i="9"/>
  <c r="BP16" i="9"/>
  <c r="BP17" i="9"/>
  <c r="BP19" i="9"/>
  <c r="BP20" i="9"/>
  <c r="BP21" i="9"/>
  <c r="BP23" i="9"/>
  <c r="BP26" i="9"/>
  <c r="BP30" i="9"/>
  <c r="BP31" i="9"/>
  <c r="BP32" i="9"/>
  <c r="BP33" i="9"/>
  <c r="BP34" i="9"/>
  <c r="BP35" i="9"/>
  <c r="BP36" i="9"/>
  <c r="BP37" i="9"/>
  <c r="BP39" i="9"/>
  <c r="BP40" i="9"/>
  <c r="BP41" i="9"/>
  <c r="BP42" i="9"/>
  <c r="BP43" i="9"/>
  <c r="BP44" i="9"/>
  <c r="BP46" i="9"/>
  <c r="BP49" i="9"/>
  <c r="BP50" i="9"/>
  <c r="BP51" i="9"/>
  <c r="BO5" i="9"/>
  <c r="BP5" i="9" s="1"/>
  <c r="BO6" i="9"/>
  <c r="BP6" i="9" s="1"/>
  <c r="BO7" i="9"/>
  <c r="BP7" i="9" s="1"/>
  <c r="BO8" i="9"/>
  <c r="BP8" i="9" s="1"/>
  <c r="BO9" i="9"/>
  <c r="BP9" i="9" s="1"/>
  <c r="BO10" i="9"/>
  <c r="BO11" i="9"/>
  <c r="BO12" i="9"/>
  <c r="BO13" i="9"/>
  <c r="BO14" i="9"/>
  <c r="BP14" i="9" s="1"/>
  <c r="BO15" i="9"/>
  <c r="BP15" i="9" s="1"/>
  <c r="BO16" i="9"/>
  <c r="BO17" i="9"/>
  <c r="BO18" i="9"/>
  <c r="BP18" i="9" s="1"/>
  <c r="BO19" i="9"/>
  <c r="BO20" i="9"/>
  <c r="BO21" i="9"/>
  <c r="BO22" i="9"/>
  <c r="BP22" i="9" s="1"/>
  <c r="BO23" i="9"/>
  <c r="BO24" i="9"/>
  <c r="BP24" i="9" s="1"/>
  <c r="BO25" i="9"/>
  <c r="BP25" i="9" s="1"/>
  <c r="BO26" i="9"/>
  <c r="BO27" i="9"/>
  <c r="BP27" i="9" s="1"/>
  <c r="BO28" i="9"/>
  <c r="BP28" i="9" s="1"/>
  <c r="BO29" i="9"/>
  <c r="BP29" i="9" s="1"/>
  <c r="BO30" i="9"/>
  <c r="BO31" i="9"/>
  <c r="BO32" i="9"/>
  <c r="BO33" i="9"/>
  <c r="BO34" i="9"/>
  <c r="BO35" i="9"/>
  <c r="BO36" i="9"/>
  <c r="BO37" i="9"/>
  <c r="BO38" i="9"/>
  <c r="BP38" i="9" s="1"/>
  <c r="BO39" i="9"/>
  <c r="BO40" i="9"/>
  <c r="BO41" i="9"/>
  <c r="BO42" i="9"/>
  <c r="BO43" i="9"/>
  <c r="BO44" i="9"/>
  <c r="BO45" i="9"/>
  <c r="BP45" i="9" s="1"/>
  <c r="BO46" i="9"/>
  <c r="BO47" i="9"/>
  <c r="BP47" i="9" s="1"/>
  <c r="BO48" i="9"/>
  <c r="BP48" i="9" s="1"/>
  <c r="BO49" i="9"/>
  <c r="BO50" i="9"/>
  <c r="BO51" i="9"/>
  <c r="BO4" i="9"/>
  <c r="BP4" i="9" s="1"/>
  <c r="BN5" i="9"/>
  <c r="BN6" i="9"/>
  <c r="BN7" i="9"/>
  <c r="I58" i="4" s="1"/>
  <c r="BN8" i="9"/>
  <c r="BN9" i="9"/>
  <c r="BN10" i="9"/>
  <c r="BN11" i="9"/>
  <c r="BN12" i="9"/>
  <c r="BN13" i="9"/>
  <c r="BN14" i="9"/>
  <c r="BN15" i="9"/>
  <c r="BN16" i="9"/>
  <c r="BN17" i="9"/>
  <c r="BN18" i="9"/>
  <c r="BN19" i="9"/>
  <c r="BN20" i="9"/>
  <c r="BN21" i="9"/>
  <c r="BN22" i="9"/>
  <c r="BN23" i="9"/>
  <c r="BN24" i="9"/>
  <c r="BN25" i="9"/>
  <c r="BN26" i="9"/>
  <c r="BN27" i="9"/>
  <c r="BN28" i="9"/>
  <c r="BN29" i="9"/>
  <c r="BN30" i="9"/>
  <c r="BN31" i="9"/>
  <c r="BN32" i="9"/>
  <c r="BN33" i="9"/>
  <c r="BN34" i="9"/>
  <c r="BN35" i="9"/>
  <c r="BN36" i="9"/>
  <c r="BN37" i="9"/>
  <c r="BN38" i="9"/>
  <c r="BN39" i="9"/>
  <c r="BN40" i="9"/>
  <c r="BN41" i="9"/>
  <c r="BN42" i="9"/>
  <c r="BN43" i="9"/>
  <c r="BN44" i="9"/>
  <c r="BN45" i="9"/>
  <c r="BN46" i="9"/>
  <c r="BN47" i="9"/>
  <c r="BN48" i="9"/>
  <c r="BN49" i="9"/>
  <c r="BN50" i="9"/>
  <c r="BN51" i="9"/>
  <c r="BN4" i="9"/>
  <c r="I67" i="3"/>
  <c r="I66" i="3"/>
  <c r="I65" i="3"/>
  <c r="AN569" i="7"/>
  <c r="F14" i="3"/>
  <c r="F171" i="1"/>
  <c r="F169" i="1"/>
  <c r="F168" i="1"/>
  <c r="F167" i="1"/>
  <c r="F166" i="1"/>
  <c r="F165" i="1"/>
  <c r="F164" i="1"/>
  <c r="F152" i="1"/>
  <c r="F151" i="1"/>
  <c r="F150" i="1"/>
  <c r="F149" i="1"/>
  <c r="F148" i="1"/>
  <c r="F147" i="1"/>
  <c r="G137" i="1"/>
  <c r="I136" i="1"/>
  <c r="G136" i="1"/>
  <c r="G135" i="1"/>
  <c r="I135" i="1"/>
  <c r="D128" i="1"/>
  <c r="I121" i="1"/>
  <c r="G121" i="1"/>
  <c r="E121" i="1"/>
  <c r="I116" i="1"/>
  <c r="G116" i="1"/>
  <c r="E116" i="1"/>
  <c r="D98" i="1"/>
  <c r="F93" i="1"/>
  <c r="F92" i="1"/>
  <c r="F91" i="1"/>
  <c r="F90" i="1"/>
  <c r="F89" i="1"/>
  <c r="F88" i="1"/>
  <c r="F86" i="1"/>
  <c r="D65" i="1"/>
  <c r="G59" i="1"/>
  <c r="G57" i="1"/>
  <c r="G55" i="1"/>
  <c r="I62" i="3"/>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S141" i="7"/>
  <c r="AS142" i="7"/>
  <c r="AS143" i="7"/>
  <c r="AS144" i="7"/>
  <c r="AS145" i="7"/>
  <c r="AS146" i="7"/>
  <c r="AS147" i="7"/>
  <c r="AS148" i="7"/>
  <c r="AS149" i="7"/>
  <c r="AS150" i="7"/>
  <c r="AS151" i="7"/>
  <c r="AS152" i="7"/>
  <c r="AS153" i="7"/>
  <c r="AS154" i="7"/>
  <c r="AS155" i="7"/>
  <c r="AS156" i="7"/>
  <c r="AS157" i="7"/>
  <c r="AS158" i="7"/>
  <c r="AS159" i="7"/>
  <c r="AS160" i="7"/>
  <c r="AS161" i="7"/>
  <c r="AS162" i="7"/>
  <c r="AS163" i="7"/>
  <c r="AS164" i="7"/>
  <c r="AS165" i="7"/>
  <c r="AS166" i="7"/>
  <c r="AS167" i="7"/>
  <c r="AS168" i="7"/>
  <c r="AS169" i="7"/>
  <c r="AS170" i="7"/>
  <c r="AS171" i="7"/>
  <c r="AS172" i="7"/>
  <c r="AS173" i="7"/>
  <c r="AS174" i="7"/>
  <c r="AS175" i="7"/>
  <c r="AS176" i="7"/>
  <c r="AS177" i="7"/>
  <c r="AS178" i="7"/>
  <c r="AS179" i="7"/>
  <c r="AS180" i="7"/>
  <c r="AS181" i="7"/>
  <c r="AS182" i="7"/>
  <c r="AS183" i="7"/>
  <c r="AS184" i="7"/>
  <c r="AS185" i="7"/>
  <c r="AS186" i="7"/>
  <c r="AS187" i="7"/>
  <c r="AS188" i="7"/>
  <c r="AS189" i="7"/>
  <c r="AS190" i="7"/>
  <c r="AS191" i="7"/>
  <c r="AS192" i="7"/>
  <c r="AS193" i="7"/>
  <c r="AS194" i="7"/>
  <c r="AS195" i="7"/>
  <c r="AS196" i="7"/>
  <c r="AS197" i="7"/>
  <c r="AS198" i="7"/>
  <c r="AS199" i="7"/>
  <c r="AS200" i="7"/>
  <c r="AS201" i="7"/>
  <c r="AS202" i="7"/>
  <c r="AS203" i="7"/>
  <c r="AS204" i="7"/>
  <c r="AS205" i="7"/>
  <c r="AS206" i="7"/>
  <c r="AS207" i="7"/>
  <c r="AS208" i="7"/>
  <c r="AS209" i="7"/>
  <c r="AS210" i="7"/>
  <c r="AS211" i="7"/>
  <c r="AS212" i="7"/>
  <c r="AS213" i="7"/>
  <c r="AS214" i="7"/>
  <c r="AS215" i="7"/>
  <c r="AS216" i="7"/>
  <c r="AS217" i="7"/>
  <c r="AS218" i="7"/>
  <c r="AS219" i="7"/>
  <c r="AS220" i="7"/>
  <c r="AS221" i="7"/>
  <c r="AS222" i="7"/>
  <c r="AS223" i="7"/>
  <c r="AS224" i="7"/>
  <c r="AS225" i="7"/>
  <c r="AS226" i="7"/>
  <c r="AS227" i="7"/>
  <c r="AS228" i="7"/>
  <c r="AS229" i="7"/>
  <c r="AS230" i="7"/>
  <c r="AS231" i="7"/>
  <c r="AS232" i="7"/>
  <c r="AS233" i="7"/>
  <c r="AS234" i="7"/>
  <c r="AS235" i="7"/>
  <c r="AS236" i="7"/>
  <c r="AS237" i="7"/>
  <c r="AS238" i="7"/>
  <c r="AS239" i="7"/>
  <c r="AS240" i="7"/>
  <c r="AS241" i="7"/>
  <c r="AS242" i="7"/>
  <c r="AS243" i="7"/>
  <c r="AS244" i="7"/>
  <c r="AS245" i="7"/>
  <c r="AS246" i="7"/>
  <c r="AS247" i="7"/>
  <c r="AS248" i="7"/>
  <c r="AS249" i="7"/>
  <c r="AS250" i="7"/>
  <c r="AS251" i="7"/>
  <c r="AS252" i="7"/>
  <c r="AS253" i="7"/>
  <c r="AS254" i="7"/>
  <c r="AS255" i="7"/>
  <c r="AS256" i="7"/>
  <c r="AS257" i="7"/>
  <c r="AS258" i="7"/>
  <c r="AS259" i="7"/>
  <c r="AS260" i="7"/>
  <c r="AS261" i="7"/>
  <c r="AS262" i="7"/>
  <c r="AS263" i="7"/>
  <c r="AS264" i="7"/>
  <c r="AS265" i="7"/>
  <c r="AS266" i="7"/>
  <c r="AS267" i="7"/>
  <c r="AS268" i="7"/>
  <c r="AS269" i="7"/>
  <c r="AS270" i="7"/>
  <c r="AS271" i="7"/>
  <c r="AS272" i="7"/>
  <c r="AS273" i="7"/>
  <c r="AS274" i="7"/>
  <c r="AS275" i="7"/>
  <c r="AS276" i="7"/>
  <c r="AS277" i="7"/>
  <c r="AS278" i="7"/>
  <c r="AS279" i="7"/>
  <c r="AS280" i="7"/>
  <c r="AS281" i="7"/>
  <c r="AS282" i="7"/>
  <c r="AS283" i="7"/>
  <c r="AS284" i="7"/>
  <c r="AS285" i="7"/>
  <c r="AS286" i="7"/>
  <c r="AS287" i="7"/>
  <c r="AS288" i="7"/>
  <c r="AS289" i="7"/>
  <c r="AS290" i="7"/>
  <c r="AS291" i="7"/>
  <c r="AS292" i="7"/>
  <c r="AS293" i="7"/>
  <c r="AS294" i="7"/>
  <c r="AS295" i="7"/>
  <c r="AS296" i="7"/>
  <c r="AS297" i="7"/>
  <c r="AS298" i="7"/>
  <c r="AS299" i="7"/>
  <c r="AS300" i="7"/>
  <c r="AS301" i="7"/>
  <c r="AS302" i="7"/>
  <c r="AS303" i="7"/>
  <c r="AS304" i="7"/>
  <c r="AS305" i="7"/>
  <c r="AS306" i="7"/>
  <c r="AS307" i="7"/>
  <c r="AS308" i="7"/>
  <c r="AS309" i="7"/>
  <c r="AS310" i="7"/>
  <c r="AS311" i="7"/>
  <c r="AS312" i="7"/>
  <c r="AS313" i="7"/>
  <c r="AS314" i="7"/>
  <c r="AS315" i="7"/>
  <c r="AS316" i="7"/>
  <c r="AS317" i="7"/>
  <c r="AS318" i="7"/>
  <c r="AS319" i="7"/>
  <c r="AS320" i="7"/>
  <c r="AS321" i="7"/>
  <c r="AS322" i="7"/>
  <c r="AS323" i="7"/>
  <c r="AS324" i="7"/>
  <c r="AS325" i="7"/>
  <c r="AS326" i="7"/>
  <c r="AS327" i="7"/>
  <c r="AS328" i="7"/>
  <c r="AS329" i="7"/>
  <c r="AS330" i="7"/>
  <c r="AS331" i="7"/>
  <c r="AS332" i="7"/>
  <c r="AS333" i="7"/>
  <c r="AS334" i="7"/>
  <c r="AS335" i="7"/>
  <c r="AS336" i="7"/>
  <c r="AS337" i="7"/>
  <c r="AS338" i="7"/>
  <c r="AS339" i="7"/>
  <c r="AS340" i="7"/>
  <c r="AS341" i="7"/>
  <c r="AS342" i="7"/>
  <c r="AS343" i="7"/>
  <c r="AS344" i="7"/>
  <c r="AS345" i="7"/>
  <c r="AS346" i="7"/>
  <c r="AS347" i="7"/>
  <c r="AS348" i="7"/>
  <c r="AS349" i="7"/>
  <c r="AS350" i="7"/>
  <c r="AS351" i="7"/>
  <c r="AS352" i="7"/>
  <c r="AS353" i="7"/>
  <c r="AS354" i="7"/>
  <c r="AS355" i="7"/>
  <c r="AS356" i="7"/>
  <c r="AS357" i="7"/>
  <c r="AS358" i="7"/>
  <c r="AS359" i="7"/>
  <c r="AS360" i="7"/>
  <c r="AS361" i="7"/>
  <c r="AS362" i="7"/>
  <c r="AS363" i="7"/>
  <c r="AS364" i="7"/>
  <c r="AS365" i="7"/>
  <c r="AS366" i="7"/>
  <c r="AS367" i="7"/>
  <c r="AS368" i="7"/>
  <c r="AS369" i="7"/>
  <c r="AS370" i="7"/>
  <c r="AS371" i="7"/>
  <c r="AS372" i="7"/>
  <c r="AS373" i="7"/>
  <c r="AS374" i="7"/>
  <c r="AS375" i="7"/>
  <c r="AS376" i="7"/>
  <c r="AS377" i="7"/>
  <c r="AS378" i="7"/>
  <c r="AS379" i="7"/>
  <c r="AS380" i="7"/>
  <c r="AS381" i="7"/>
  <c r="AS382" i="7"/>
  <c r="AS383" i="7"/>
  <c r="AS384" i="7"/>
  <c r="AS385" i="7"/>
  <c r="AS386" i="7"/>
  <c r="AS387" i="7"/>
  <c r="AS388" i="7"/>
  <c r="AS389" i="7"/>
  <c r="AS390" i="7"/>
  <c r="AS391" i="7"/>
  <c r="AS392" i="7"/>
  <c r="AS393" i="7"/>
  <c r="AS394" i="7"/>
  <c r="AS395" i="7"/>
  <c r="AS396" i="7"/>
  <c r="AS397" i="7"/>
  <c r="AS398" i="7"/>
  <c r="AS399" i="7"/>
  <c r="AS400" i="7"/>
  <c r="AS401" i="7"/>
  <c r="AS402" i="7"/>
  <c r="AS403" i="7"/>
  <c r="AS404" i="7"/>
  <c r="AS405" i="7"/>
  <c r="AS406" i="7"/>
  <c r="AS407" i="7"/>
  <c r="AS408" i="7"/>
  <c r="AS409" i="7"/>
  <c r="AS410" i="7"/>
  <c r="AS411" i="7"/>
  <c r="AS412" i="7"/>
  <c r="AS413" i="7"/>
  <c r="AS414" i="7"/>
  <c r="AS415" i="7"/>
  <c r="AS416" i="7"/>
  <c r="AS417" i="7"/>
  <c r="AS418" i="7"/>
  <c r="AS419" i="7"/>
  <c r="AS420" i="7"/>
  <c r="AS421" i="7"/>
  <c r="AS422" i="7"/>
  <c r="AS423" i="7"/>
  <c r="AS424" i="7"/>
  <c r="AS425" i="7"/>
  <c r="AS426" i="7"/>
  <c r="AS427" i="7"/>
  <c r="AS428" i="7"/>
  <c r="AS429" i="7"/>
  <c r="AS430" i="7"/>
  <c r="AS431" i="7"/>
  <c r="AS432" i="7"/>
  <c r="AS433" i="7"/>
  <c r="AS434" i="7"/>
  <c r="AS435" i="7"/>
  <c r="AS436" i="7"/>
  <c r="AS437" i="7"/>
  <c r="AS438" i="7"/>
  <c r="AS439" i="7"/>
  <c r="AS440" i="7"/>
  <c r="AS441" i="7"/>
  <c r="AS442" i="7"/>
  <c r="AS443" i="7"/>
  <c r="AS444" i="7"/>
  <c r="AS445" i="7"/>
  <c r="AS446" i="7"/>
  <c r="AS447" i="7"/>
  <c r="AS448" i="7"/>
  <c r="AS449" i="7"/>
  <c r="AS450" i="7"/>
  <c r="AS451" i="7"/>
  <c r="AS452" i="7"/>
  <c r="AS453" i="7"/>
  <c r="AS454" i="7"/>
  <c r="AS455" i="7"/>
  <c r="AS456" i="7"/>
  <c r="AS457" i="7"/>
  <c r="AS458" i="7"/>
  <c r="AS459" i="7"/>
  <c r="AS460" i="7"/>
  <c r="AS461" i="7"/>
  <c r="AS462" i="7"/>
  <c r="AS463" i="7"/>
  <c r="AS464" i="7"/>
  <c r="AS465" i="7"/>
  <c r="AS466" i="7"/>
  <c r="AS467" i="7"/>
  <c r="AS468" i="7"/>
  <c r="AS469" i="7"/>
  <c r="AS470" i="7"/>
  <c r="AS471" i="7"/>
  <c r="AS472" i="7"/>
  <c r="AS473" i="7"/>
  <c r="AS474" i="7"/>
  <c r="AS475" i="7"/>
  <c r="AS476" i="7"/>
  <c r="AS477" i="7"/>
  <c r="AS478" i="7"/>
  <c r="AS479" i="7"/>
  <c r="AS480" i="7"/>
  <c r="AS481" i="7"/>
  <c r="AS482" i="7"/>
  <c r="AS483" i="7"/>
  <c r="AS484" i="7"/>
  <c r="AS485" i="7"/>
  <c r="AS486" i="7"/>
  <c r="AS487" i="7"/>
  <c r="AS488" i="7"/>
  <c r="AS489" i="7"/>
  <c r="AS490" i="7"/>
  <c r="AS491" i="7"/>
  <c r="AS492" i="7"/>
  <c r="AS493" i="7"/>
  <c r="AS494" i="7"/>
  <c r="AS495" i="7"/>
  <c r="AS496" i="7"/>
  <c r="AS497" i="7"/>
  <c r="AS498" i="7"/>
  <c r="AS499" i="7"/>
  <c r="AS500" i="7"/>
  <c r="AS501" i="7"/>
  <c r="AS502" i="7"/>
  <c r="AS503" i="7"/>
  <c r="AS504" i="7"/>
  <c r="AS505" i="7"/>
  <c r="AS506" i="7"/>
  <c r="AS507" i="7"/>
  <c r="AS508" i="7"/>
  <c r="AS509" i="7"/>
  <c r="AS510" i="7"/>
  <c r="AS511" i="7"/>
  <c r="AS512" i="7"/>
  <c r="AS513" i="7"/>
  <c r="AS514" i="7"/>
  <c r="AS515" i="7"/>
  <c r="AS516" i="7"/>
  <c r="AS517" i="7"/>
  <c r="AS518" i="7"/>
  <c r="AS519" i="7"/>
  <c r="AS520" i="7"/>
  <c r="AS521" i="7"/>
  <c r="AS522" i="7"/>
  <c r="AS523" i="7"/>
  <c r="AS524" i="7"/>
  <c r="AS525" i="7"/>
  <c r="AS526" i="7"/>
  <c r="AS527" i="7"/>
  <c r="AS528" i="7"/>
  <c r="AS529" i="7"/>
  <c r="AS530" i="7"/>
  <c r="AS531" i="7"/>
  <c r="AS532" i="7"/>
  <c r="AS533" i="7"/>
  <c r="AS534" i="7"/>
  <c r="AS535" i="7"/>
  <c r="AS536" i="7"/>
  <c r="AS537" i="7"/>
  <c r="AS538" i="7"/>
  <c r="AS539" i="7"/>
  <c r="AS540" i="7"/>
  <c r="AS541" i="7"/>
  <c r="AS542" i="7"/>
  <c r="AS543" i="7"/>
  <c r="AS544" i="7"/>
  <c r="AS545" i="7"/>
  <c r="AS546" i="7"/>
  <c r="AS547" i="7"/>
  <c r="AS548" i="7"/>
  <c r="AS549" i="7"/>
  <c r="AS550" i="7"/>
  <c r="AS551" i="7"/>
  <c r="AS552" i="7"/>
  <c r="AS553" i="7"/>
  <c r="AS554" i="7"/>
  <c r="AS555" i="7"/>
  <c r="AS556" i="7"/>
  <c r="AS557" i="7"/>
  <c r="AS558" i="7"/>
  <c r="AS559" i="7"/>
  <c r="AS560" i="7"/>
  <c r="AS561" i="7"/>
  <c r="AS562" i="7"/>
  <c r="AS563" i="7"/>
  <c r="AS564" i="7"/>
  <c r="AS565" i="7"/>
  <c r="AS566" i="7"/>
  <c r="AS567" i="7"/>
  <c r="AS568" i="7"/>
  <c r="AS569" i="7"/>
  <c r="AS570" i="7"/>
  <c r="AS571" i="7"/>
  <c r="AS572" i="7"/>
  <c r="AS573" i="7"/>
  <c r="AS574" i="7"/>
  <c r="AS575" i="7"/>
  <c r="AS576" i="7"/>
  <c r="AS577" i="7"/>
  <c r="AS578" i="7"/>
  <c r="AS579" i="7"/>
  <c r="AS580" i="7"/>
  <c r="AS581" i="7"/>
  <c r="AS582" i="7"/>
  <c r="AS583" i="7"/>
  <c r="AS584" i="7"/>
  <c r="AS585" i="7"/>
  <c r="AS586" i="7"/>
  <c r="AS587" i="7"/>
  <c r="AS588" i="7"/>
  <c r="AS589" i="7"/>
  <c r="AS590" i="7"/>
  <c r="AS591" i="7"/>
  <c r="AS592" i="7"/>
  <c r="AS593" i="7"/>
  <c r="AS5" i="7"/>
  <c r="I58" i="3"/>
  <c r="I64" i="3"/>
  <c r="F54" i="3"/>
  <c r="I50" i="3"/>
  <c r="F43" i="3"/>
  <c r="I44" i="3" s="1"/>
  <c r="F39" i="3"/>
  <c r="I34" i="3"/>
  <c r="F26" i="3"/>
  <c r="I21" i="3"/>
  <c r="AQ6" i="7"/>
  <c r="AR6" i="7"/>
  <c r="AQ7" i="7"/>
  <c r="AR7" i="7" s="1"/>
  <c r="AQ8" i="7"/>
  <c r="AR8" i="7"/>
  <c r="AQ9" i="7"/>
  <c r="AR9" i="7" s="1"/>
  <c r="AQ10" i="7"/>
  <c r="AR10" i="7"/>
  <c r="AQ11" i="7"/>
  <c r="AR11" i="7" s="1"/>
  <c r="AQ12" i="7"/>
  <c r="AR12" i="7"/>
  <c r="AQ13" i="7"/>
  <c r="AR13" i="7"/>
  <c r="AQ14" i="7"/>
  <c r="AR14" i="7"/>
  <c r="AQ15" i="7"/>
  <c r="AR15" i="7" s="1"/>
  <c r="AQ16" i="7"/>
  <c r="AR16" i="7"/>
  <c r="AQ17" i="7"/>
  <c r="AR17" i="7"/>
  <c r="AQ18" i="7"/>
  <c r="AR18" i="7"/>
  <c r="AQ19" i="7"/>
  <c r="AR19" i="7" s="1"/>
  <c r="AQ20" i="7"/>
  <c r="AR20" i="7"/>
  <c r="AQ21" i="7"/>
  <c r="AR21" i="7"/>
  <c r="AQ22" i="7"/>
  <c r="AR22" i="7"/>
  <c r="AQ23" i="7"/>
  <c r="AR23" i="7" s="1"/>
  <c r="AQ24" i="7"/>
  <c r="AR24" i="7"/>
  <c r="AQ25" i="7"/>
  <c r="AR25" i="7"/>
  <c r="AQ26" i="7"/>
  <c r="AR26" i="7"/>
  <c r="AQ27" i="7"/>
  <c r="AR27" i="7" s="1"/>
  <c r="AQ28" i="7"/>
  <c r="AR28" i="7"/>
  <c r="AQ29" i="7"/>
  <c r="AR29" i="7"/>
  <c r="AQ30" i="7"/>
  <c r="AR30" i="7"/>
  <c r="AQ31" i="7"/>
  <c r="AR31" i="7" s="1"/>
  <c r="AQ32" i="7"/>
  <c r="AR32" i="7"/>
  <c r="AQ33" i="7"/>
  <c r="AR33" i="7"/>
  <c r="AQ34" i="7"/>
  <c r="AR34" i="7"/>
  <c r="AQ35" i="7"/>
  <c r="AR35" i="7" s="1"/>
  <c r="AQ36" i="7"/>
  <c r="AR36" i="7"/>
  <c r="AQ37" i="7"/>
  <c r="AR37" i="7"/>
  <c r="AQ38" i="7"/>
  <c r="AR38" i="7"/>
  <c r="AQ39" i="7"/>
  <c r="AR39" i="7" s="1"/>
  <c r="AQ40" i="7"/>
  <c r="AR40" i="7"/>
  <c r="AQ41" i="7"/>
  <c r="AR41" i="7"/>
  <c r="AQ42" i="7"/>
  <c r="AR42" i="7"/>
  <c r="AQ43" i="7"/>
  <c r="AR43" i="7" s="1"/>
  <c r="AQ44" i="7"/>
  <c r="AR44" i="7"/>
  <c r="AQ45" i="7"/>
  <c r="AR45" i="7"/>
  <c r="AQ46" i="7"/>
  <c r="AR46" i="7"/>
  <c r="AQ47" i="7"/>
  <c r="AR47" i="7" s="1"/>
  <c r="AQ48" i="7"/>
  <c r="AR48" i="7"/>
  <c r="AQ49" i="7"/>
  <c r="AR49" i="7"/>
  <c r="AQ50" i="7"/>
  <c r="AR50" i="7"/>
  <c r="AQ51" i="7"/>
  <c r="AR51" i="7" s="1"/>
  <c r="AQ52" i="7"/>
  <c r="AR52" i="7"/>
  <c r="AQ53" i="7"/>
  <c r="AR53" i="7"/>
  <c r="AQ54" i="7"/>
  <c r="AR54" i="7"/>
  <c r="AQ55" i="7"/>
  <c r="AR55" i="7" s="1"/>
  <c r="AQ56" i="7"/>
  <c r="AR56" i="7"/>
  <c r="AQ57" i="7"/>
  <c r="AR57" i="7"/>
  <c r="AQ58" i="7"/>
  <c r="AR58" i="7"/>
  <c r="AQ59" i="7"/>
  <c r="AR59" i="7" s="1"/>
  <c r="AQ60" i="7"/>
  <c r="AR60" i="7"/>
  <c r="AQ61" i="7"/>
  <c r="AR61" i="7"/>
  <c r="AQ62" i="7"/>
  <c r="AR62" i="7"/>
  <c r="AQ63" i="7"/>
  <c r="AR63" i="7" s="1"/>
  <c r="AQ64" i="7"/>
  <c r="AR64" i="7"/>
  <c r="AQ65" i="7"/>
  <c r="AR65" i="7"/>
  <c r="AQ66" i="7"/>
  <c r="AR66" i="7"/>
  <c r="AQ67" i="7"/>
  <c r="AR67" i="7" s="1"/>
  <c r="AQ68" i="7"/>
  <c r="AR68" i="7"/>
  <c r="AQ69" i="7"/>
  <c r="AR69" i="7"/>
  <c r="AQ70" i="7"/>
  <c r="AR70" i="7"/>
  <c r="AQ71" i="7"/>
  <c r="AR71" i="7" s="1"/>
  <c r="AQ72" i="7"/>
  <c r="AR72" i="7"/>
  <c r="AQ73" i="7"/>
  <c r="AR73" i="7"/>
  <c r="AQ74" i="7"/>
  <c r="AR74" i="7"/>
  <c r="AQ75" i="7"/>
  <c r="AR75" i="7" s="1"/>
  <c r="AQ76" i="7"/>
  <c r="AR76" i="7"/>
  <c r="AQ77" i="7"/>
  <c r="AR77" i="7"/>
  <c r="AQ78" i="7"/>
  <c r="AR78" i="7"/>
  <c r="AQ79" i="7"/>
  <c r="AR79" i="7" s="1"/>
  <c r="AQ80" i="7"/>
  <c r="AR80" i="7"/>
  <c r="AQ81" i="7"/>
  <c r="AR81" i="7"/>
  <c r="AQ82" i="7"/>
  <c r="AR82" i="7"/>
  <c r="AQ83" i="7"/>
  <c r="AR83" i="7" s="1"/>
  <c r="AQ84" i="7"/>
  <c r="AR84" i="7"/>
  <c r="AQ85" i="7"/>
  <c r="AR85" i="7"/>
  <c r="AQ86" i="7"/>
  <c r="AR86" i="7"/>
  <c r="AQ87" i="7"/>
  <c r="AR87" i="7" s="1"/>
  <c r="AQ88" i="7"/>
  <c r="AR88" i="7"/>
  <c r="AQ89" i="7"/>
  <c r="AR89" i="7"/>
  <c r="AQ90" i="7"/>
  <c r="AR90" i="7"/>
  <c r="AQ91" i="7"/>
  <c r="AR91" i="7" s="1"/>
  <c r="AQ92" i="7"/>
  <c r="AR92" i="7"/>
  <c r="AQ93" i="7"/>
  <c r="AR93" i="7"/>
  <c r="AQ94" i="7"/>
  <c r="AR94" i="7"/>
  <c r="AQ95" i="7"/>
  <c r="AR95" i="7" s="1"/>
  <c r="AQ96" i="7"/>
  <c r="AR96" i="7"/>
  <c r="AQ97" i="7"/>
  <c r="AR97" i="7"/>
  <c r="AQ98" i="7"/>
  <c r="AR98" i="7"/>
  <c r="AQ99" i="7"/>
  <c r="AR99" i="7" s="1"/>
  <c r="AQ100" i="7"/>
  <c r="AR100" i="7"/>
  <c r="AQ101" i="7"/>
  <c r="AR101" i="7"/>
  <c r="AQ102" i="7"/>
  <c r="AR102" i="7"/>
  <c r="AQ103" i="7"/>
  <c r="AR103" i="7" s="1"/>
  <c r="AQ104" i="7"/>
  <c r="AR104" i="7"/>
  <c r="AQ105" i="7"/>
  <c r="AR105" i="7"/>
  <c r="AQ106" i="7"/>
  <c r="AR106" i="7"/>
  <c r="AQ107" i="7"/>
  <c r="AR107" i="7" s="1"/>
  <c r="AQ108" i="7"/>
  <c r="AR108" i="7"/>
  <c r="AQ109" i="7"/>
  <c r="AR109" i="7"/>
  <c r="AQ110" i="7"/>
  <c r="AR110" i="7"/>
  <c r="AQ111" i="7"/>
  <c r="AR111" i="7" s="1"/>
  <c r="AQ112" i="7"/>
  <c r="AR112" i="7"/>
  <c r="AQ113" i="7"/>
  <c r="AR113" i="7"/>
  <c r="AQ114" i="7"/>
  <c r="AR114" i="7"/>
  <c r="AQ115" i="7"/>
  <c r="AR115" i="7" s="1"/>
  <c r="AQ116" i="7"/>
  <c r="AR116" i="7"/>
  <c r="AQ117" i="7"/>
  <c r="AR117" i="7"/>
  <c r="AQ118" i="7"/>
  <c r="AR118" i="7"/>
  <c r="AQ119" i="7"/>
  <c r="AR119" i="7" s="1"/>
  <c r="AQ120" i="7"/>
  <c r="AR120" i="7"/>
  <c r="AQ121" i="7"/>
  <c r="AR121" i="7"/>
  <c r="AQ122" i="7"/>
  <c r="AR122" i="7"/>
  <c r="AQ123" i="7"/>
  <c r="AR123" i="7" s="1"/>
  <c r="AQ124" i="7"/>
  <c r="AR124" i="7"/>
  <c r="AQ125" i="7"/>
  <c r="AR125" i="7"/>
  <c r="AQ126" i="7"/>
  <c r="AR126" i="7"/>
  <c r="AQ127" i="7"/>
  <c r="AR127" i="7" s="1"/>
  <c r="AQ128" i="7"/>
  <c r="AR128" i="7"/>
  <c r="AQ129" i="7"/>
  <c r="AR129" i="7"/>
  <c r="AQ130" i="7"/>
  <c r="AR130" i="7"/>
  <c r="AQ131" i="7"/>
  <c r="AR131" i="7" s="1"/>
  <c r="AQ132" i="7"/>
  <c r="AR132" i="7"/>
  <c r="AQ133" i="7"/>
  <c r="AR133" i="7"/>
  <c r="AQ134" i="7"/>
  <c r="AR134" i="7"/>
  <c r="AQ135" i="7"/>
  <c r="AR135" i="7" s="1"/>
  <c r="AQ136" i="7"/>
  <c r="AR136" i="7"/>
  <c r="AQ137" i="7"/>
  <c r="AR137" i="7"/>
  <c r="AQ138" i="7"/>
  <c r="AR138" i="7"/>
  <c r="AQ139" i="7"/>
  <c r="AR139" i="7" s="1"/>
  <c r="AQ140" i="7"/>
  <c r="AR140" i="7"/>
  <c r="AQ141" i="7"/>
  <c r="AR141" i="7"/>
  <c r="AQ142" i="7"/>
  <c r="AR142" i="7"/>
  <c r="AQ143" i="7"/>
  <c r="AR143" i="7" s="1"/>
  <c r="AQ144" i="7"/>
  <c r="AR144" i="7"/>
  <c r="AQ145" i="7"/>
  <c r="AR145" i="7"/>
  <c r="AQ146" i="7"/>
  <c r="AR146" i="7"/>
  <c r="AQ147" i="7"/>
  <c r="AR147" i="7" s="1"/>
  <c r="AQ148" i="7"/>
  <c r="AR148" i="7"/>
  <c r="AQ149" i="7"/>
  <c r="AR149" i="7"/>
  <c r="AQ150" i="7"/>
  <c r="AR150" i="7"/>
  <c r="AQ151" i="7"/>
  <c r="AR151" i="7" s="1"/>
  <c r="AQ152" i="7"/>
  <c r="AR152" i="7"/>
  <c r="AQ153" i="7"/>
  <c r="AR153" i="7"/>
  <c r="AQ154" i="7"/>
  <c r="AR154" i="7"/>
  <c r="AQ155" i="7"/>
  <c r="AR155" i="7" s="1"/>
  <c r="AQ156" i="7"/>
  <c r="AR156" i="7"/>
  <c r="AQ157" i="7"/>
  <c r="AR157" i="7"/>
  <c r="AQ158" i="7"/>
  <c r="AR158" i="7"/>
  <c r="AQ159" i="7"/>
  <c r="AR159" i="7" s="1"/>
  <c r="AQ160" i="7"/>
  <c r="AR160" i="7"/>
  <c r="AQ161" i="7"/>
  <c r="AR161" i="7"/>
  <c r="AQ162" i="7"/>
  <c r="AR162" i="7"/>
  <c r="AQ163" i="7"/>
  <c r="AR163" i="7" s="1"/>
  <c r="AQ164" i="7"/>
  <c r="AR164" i="7"/>
  <c r="AQ165" i="7"/>
  <c r="AR165" i="7"/>
  <c r="AQ166" i="7"/>
  <c r="AR166" i="7"/>
  <c r="AQ167" i="7"/>
  <c r="AR167" i="7" s="1"/>
  <c r="AQ168" i="7"/>
  <c r="AR168" i="7"/>
  <c r="AQ169" i="7"/>
  <c r="AR169" i="7"/>
  <c r="AQ170" i="7"/>
  <c r="AR170" i="7"/>
  <c r="AQ171" i="7"/>
  <c r="AR171" i="7" s="1"/>
  <c r="AQ172" i="7"/>
  <c r="AR172" i="7"/>
  <c r="AQ173" i="7"/>
  <c r="AR173" i="7"/>
  <c r="AQ174" i="7"/>
  <c r="AR174" i="7"/>
  <c r="AQ175" i="7"/>
  <c r="AR175" i="7" s="1"/>
  <c r="AQ176" i="7"/>
  <c r="AR176" i="7"/>
  <c r="AQ177" i="7"/>
  <c r="AR177" i="7"/>
  <c r="AQ178" i="7"/>
  <c r="AR178" i="7"/>
  <c r="AQ179" i="7"/>
  <c r="AR179" i="7" s="1"/>
  <c r="AQ180" i="7"/>
  <c r="AR180" i="7"/>
  <c r="AQ181" i="7"/>
  <c r="AR181" i="7"/>
  <c r="AQ182" i="7"/>
  <c r="AR182" i="7"/>
  <c r="AQ183" i="7"/>
  <c r="AR183" i="7" s="1"/>
  <c r="AQ184" i="7"/>
  <c r="AR184" i="7"/>
  <c r="AQ185" i="7"/>
  <c r="AR185" i="7"/>
  <c r="AQ186" i="7"/>
  <c r="AR186" i="7"/>
  <c r="AQ187" i="7"/>
  <c r="AR187" i="7" s="1"/>
  <c r="AQ188" i="7"/>
  <c r="AR188" i="7"/>
  <c r="AQ189" i="7"/>
  <c r="AR189" i="7"/>
  <c r="AQ190" i="7"/>
  <c r="AR190" i="7"/>
  <c r="AQ191" i="7"/>
  <c r="AR191" i="7" s="1"/>
  <c r="AQ192" i="7"/>
  <c r="AR192" i="7"/>
  <c r="AQ193" i="7"/>
  <c r="AR193" i="7"/>
  <c r="AQ194" i="7"/>
  <c r="AR194" i="7"/>
  <c r="AQ195" i="7"/>
  <c r="AR195" i="7" s="1"/>
  <c r="AQ196" i="7"/>
  <c r="AR196" i="7"/>
  <c r="AQ197" i="7"/>
  <c r="AR197" i="7"/>
  <c r="AQ198" i="7"/>
  <c r="AR198" i="7"/>
  <c r="AQ199" i="7"/>
  <c r="AR199" i="7" s="1"/>
  <c r="AQ200" i="7"/>
  <c r="AR200" i="7"/>
  <c r="AQ201" i="7"/>
  <c r="AR201" i="7"/>
  <c r="AQ202" i="7"/>
  <c r="AR202" i="7"/>
  <c r="AQ203" i="7"/>
  <c r="AR203" i="7" s="1"/>
  <c r="AQ204" i="7"/>
  <c r="AR204" i="7"/>
  <c r="AQ205" i="7"/>
  <c r="AR205" i="7"/>
  <c r="AQ206" i="7"/>
  <c r="AR206" i="7"/>
  <c r="AQ207" i="7"/>
  <c r="AR207" i="7" s="1"/>
  <c r="AQ208" i="7"/>
  <c r="AR208" i="7"/>
  <c r="AQ209" i="7"/>
  <c r="AR209" i="7"/>
  <c r="AQ210" i="7"/>
  <c r="AR210" i="7"/>
  <c r="AQ211" i="7"/>
  <c r="AR211" i="7" s="1"/>
  <c r="AQ212" i="7"/>
  <c r="AR212" i="7"/>
  <c r="AQ213" i="7"/>
  <c r="AR213" i="7"/>
  <c r="AQ214" i="7"/>
  <c r="AR214" i="7"/>
  <c r="AQ215" i="7"/>
  <c r="AR215" i="7" s="1"/>
  <c r="AQ216" i="7"/>
  <c r="AR216" i="7"/>
  <c r="AQ217" i="7"/>
  <c r="AR217" i="7"/>
  <c r="AQ218" i="7"/>
  <c r="AR218" i="7"/>
  <c r="AQ219" i="7"/>
  <c r="AR219" i="7" s="1"/>
  <c r="AQ220" i="7"/>
  <c r="AR220" i="7"/>
  <c r="AQ221" i="7"/>
  <c r="AR221" i="7"/>
  <c r="AQ222" i="7"/>
  <c r="AR222" i="7"/>
  <c r="AQ223" i="7"/>
  <c r="AR223" i="7" s="1"/>
  <c r="AQ224" i="7"/>
  <c r="AR224" i="7"/>
  <c r="AQ225" i="7"/>
  <c r="AR225" i="7"/>
  <c r="AQ226" i="7"/>
  <c r="AR226" i="7"/>
  <c r="AQ227" i="7"/>
  <c r="AR227" i="7" s="1"/>
  <c r="AQ228" i="7"/>
  <c r="AR228" i="7"/>
  <c r="AQ229" i="7"/>
  <c r="AR229" i="7"/>
  <c r="AQ230" i="7"/>
  <c r="AR230" i="7"/>
  <c r="AQ231" i="7"/>
  <c r="AR231" i="7" s="1"/>
  <c r="AQ232" i="7"/>
  <c r="AR232" i="7"/>
  <c r="AQ233" i="7"/>
  <c r="AR233" i="7"/>
  <c r="AQ234" i="7"/>
  <c r="AR234" i="7"/>
  <c r="AQ235" i="7"/>
  <c r="AR235" i="7" s="1"/>
  <c r="AQ236" i="7"/>
  <c r="AR236" i="7"/>
  <c r="AQ237" i="7"/>
  <c r="AR237" i="7"/>
  <c r="AQ238" i="7"/>
  <c r="AR238" i="7"/>
  <c r="AQ239" i="7"/>
  <c r="AR239" i="7" s="1"/>
  <c r="AQ240" i="7"/>
  <c r="AR240" i="7"/>
  <c r="AQ241" i="7"/>
  <c r="AR241" i="7"/>
  <c r="AQ242" i="7"/>
  <c r="AR242" i="7"/>
  <c r="AQ243" i="7"/>
  <c r="AR243" i="7" s="1"/>
  <c r="AQ244" i="7"/>
  <c r="AR244" i="7"/>
  <c r="AQ245" i="7"/>
  <c r="AR245" i="7"/>
  <c r="AQ246" i="7"/>
  <c r="AR246" i="7"/>
  <c r="AQ247" i="7"/>
  <c r="AR247" i="7" s="1"/>
  <c r="AQ248" i="7"/>
  <c r="AR248" i="7"/>
  <c r="AQ249" i="7"/>
  <c r="AR249" i="7"/>
  <c r="AQ250" i="7"/>
  <c r="AR250" i="7"/>
  <c r="AQ251" i="7"/>
  <c r="AR251" i="7" s="1"/>
  <c r="AQ252" i="7"/>
  <c r="AR252" i="7"/>
  <c r="AQ253" i="7"/>
  <c r="AR253" i="7"/>
  <c r="AQ254" i="7"/>
  <c r="AR254" i="7"/>
  <c r="AQ255" i="7"/>
  <c r="AR255" i="7" s="1"/>
  <c r="AQ256" i="7"/>
  <c r="AR256" i="7"/>
  <c r="AQ257" i="7"/>
  <c r="AR257" i="7"/>
  <c r="AQ258" i="7"/>
  <c r="AR258" i="7"/>
  <c r="AQ259" i="7"/>
  <c r="AR259" i="7" s="1"/>
  <c r="AQ260" i="7"/>
  <c r="AR260" i="7"/>
  <c r="AQ261" i="7"/>
  <c r="AR261" i="7"/>
  <c r="AQ262" i="7"/>
  <c r="AR262" i="7"/>
  <c r="AQ263" i="7"/>
  <c r="AR263" i="7" s="1"/>
  <c r="AQ264" i="7"/>
  <c r="AR264" i="7"/>
  <c r="AQ265" i="7"/>
  <c r="AR265" i="7"/>
  <c r="AQ266" i="7"/>
  <c r="AR266" i="7"/>
  <c r="AQ267" i="7"/>
  <c r="AR267" i="7" s="1"/>
  <c r="AQ268" i="7"/>
  <c r="AR268" i="7"/>
  <c r="AQ269" i="7"/>
  <c r="AR269" i="7"/>
  <c r="AQ270" i="7"/>
  <c r="AR270" i="7"/>
  <c r="AQ271" i="7"/>
  <c r="AR271" i="7" s="1"/>
  <c r="AQ272" i="7"/>
  <c r="AR272" i="7"/>
  <c r="AQ273" i="7"/>
  <c r="AR273" i="7"/>
  <c r="AQ274" i="7"/>
  <c r="AR274" i="7"/>
  <c r="AQ275" i="7"/>
  <c r="AR275" i="7" s="1"/>
  <c r="AQ276" i="7"/>
  <c r="AR276" i="7"/>
  <c r="AQ277" i="7"/>
  <c r="AR277" i="7"/>
  <c r="AQ278" i="7"/>
  <c r="AR278" i="7"/>
  <c r="AQ279" i="7"/>
  <c r="AR279" i="7" s="1"/>
  <c r="AQ280" i="7"/>
  <c r="AR280" i="7" s="1"/>
  <c r="AQ281" i="7"/>
  <c r="AR281" i="7"/>
  <c r="AQ282" i="7"/>
  <c r="AR282" i="7"/>
  <c r="AQ283" i="7"/>
  <c r="AR283" i="7" s="1"/>
  <c r="AQ284" i="7"/>
  <c r="AR284" i="7"/>
  <c r="AQ285" i="7"/>
  <c r="AR285" i="7"/>
  <c r="AQ286" i="7"/>
  <c r="AR286" i="7"/>
  <c r="AQ287" i="7"/>
  <c r="AR287" i="7" s="1"/>
  <c r="AQ288" i="7"/>
  <c r="AR288" i="7"/>
  <c r="AQ289" i="7"/>
  <c r="AR289" i="7"/>
  <c r="AQ290" i="7"/>
  <c r="AR290" i="7"/>
  <c r="AQ291" i="7"/>
  <c r="AR291" i="7" s="1"/>
  <c r="AQ292" i="7"/>
  <c r="AR292" i="7" s="1"/>
  <c r="AQ293" i="7"/>
  <c r="AR293" i="7"/>
  <c r="AQ294" i="7"/>
  <c r="AR294" i="7"/>
  <c r="AQ295" i="7"/>
  <c r="AR295" i="7" s="1"/>
  <c r="AQ296" i="7"/>
  <c r="AR296" i="7"/>
  <c r="AQ297" i="7"/>
  <c r="AR297" i="7"/>
  <c r="AQ298" i="7"/>
  <c r="AR298" i="7"/>
  <c r="AQ299" i="7"/>
  <c r="AR299" i="7" s="1"/>
  <c r="AQ300" i="7"/>
  <c r="AR300" i="7"/>
  <c r="AQ301" i="7"/>
  <c r="AR301" i="7"/>
  <c r="AQ302" i="7"/>
  <c r="AR302" i="7"/>
  <c r="AQ303" i="7"/>
  <c r="AR303" i="7" s="1"/>
  <c r="AQ304" i="7"/>
  <c r="AR304" i="7"/>
  <c r="AQ305" i="7"/>
  <c r="AR305" i="7"/>
  <c r="AQ306" i="7"/>
  <c r="AR306" i="7"/>
  <c r="AQ307" i="7"/>
  <c r="AR307" i="7" s="1"/>
  <c r="AQ308" i="7"/>
  <c r="AR308" i="7" s="1"/>
  <c r="AQ309" i="7"/>
  <c r="AR309" i="7"/>
  <c r="AQ310" i="7"/>
  <c r="AR310" i="7"/>
  <c r="AQ311" i="7"/>
  <c r="AR311" i="7" s="1"/>
  <c r="AQ312" i="7"/>
  <c r="AR312" i="7"/>
  <c r="AQ313" i="7"/>
  <c r="AR313" i="7"/>
  <c r="AQ314" i="7"/>
  <c r="AR314" i="7"/>
  <c r="AQ315" i="7"/>
  <c r="AR315" i="7" s="1"/>
  <c r="AQ316" i="7"/>
  <c r="AR316" i="7"/>
  <c r="AQ317" i="7"/>
  <c r="AR317" i="7"/>
  <c r="AQ318" i="7"/>
  <c r="AR318" i="7"/>
  <c r="AQ319" i="7"/>
  <c r="AR319" i="7" s="1"/>
  <c r="AQ320" i="7"/>
  <c r="AR320" i="7"/>
  <c r="AQ321" i="7"/>
  <c r="AR321" i="7"/>
  <c r="AQ322" i="7"/>
  <c r="AR322" i="7"/>
  <c r="AQ323" i="7"/>
  <c r="AR323" i="7" s="1"/>
  <c r="AQ324" i="7"/>
  <c r="AR324" i="7" s="1"/>
  <c r="AQ325" i="7"/>
  <c r="AR325" i="7"/>
  <c r="AQ326" i="7"/>
  <c r="AR326" i="7"/>
  <c r="AQ327" i="7"/>
  <c r="AR327" i="7" s="1"/>
  <c r="AQ328" i="7"/>
  <c r="AR328" i="7"/>
  <c r="AQ329" i="7"/>
  <c r="AR329" i="7"/>
  <c r="AQ330" i="7"/>
  <c r="AR330" i="7"/>
  <c r="AQ331" i="7"/>
  <c r="AR331" i="7" s="1"/>
  <c r="AQ332" i="7"/>
  <c r="AR332" i="7"/>
  <c r="AQ333" i="7"/>
  <c r="AR333" i="7"/>
  <c r="AQ334" i="7"/>
  <c r="AR334" i="7"/>
  <c r="AQ335" i="7"/>
  <c r="AR335" i="7" s="1"/>
  <c r="AQ336" i="7"/>
  <c r="AR336" i="7"/>
  <c r="AQ337" i="7"/>
  <c r="AR337" i="7"/>
  <c r="AQ338" i="7"/>
  <c r="AR338" i="7"/>
  <c r="AQ339" i="7"/>
  <c r="AR339" i="7" s="1"/>
  <c r="AQ340" i="7"/>
  <c r="AR340" i="7" s="1"/>
  <c r="AQ341" i="7"/>
  <c r="AR341" i="7"/>
  <c r="AQ342" i="7"/>
  <c r="AR342" i="7"/>
  <c r="AQ343" i="7"/>
  <c r="AR343" i="7" s="1"/>
  <c r="AQ344" i="7"/>
  <c r="AR344" i="7"/>
  <c r="AQ345" i="7"/>
  <c r="AR345" i="7"/>
  <c r="AQ346" i="7"/>
  <c r="AR346" i="7"/>
  <c r="AQ347" i="7"/>
  <c r="AR347" i="7"/>
  <c r="AQ348" i="7"/>
  <c r="AR348" i="7"/>
  <c r="AQ349" i="7"/>
  <c r="AR349" i="7"/>
  <c r="AQ350" i="7"/>
  <c r="AR350" i="7"/>
  <c r="AQ351" i="7"/>
  <c r="AR351" i="7"/>
  <c r="AQ352" i="7"/>
  <c r="AR352" i="7"/>
  <c r="AQ353" i="7"/>
  <c r="AR353" i="7"/>
  <c r="AQ354" i="7"/>
  <c r="AR354" i="7"/>
  <c r="AQ355" i="7"/>
  <c r="AR355" i="7"/>
  <c r="AQ356" i="7"/>
  <c r="AR356" i="7"/>
  <c r="AQ357" i="7"/>
  <c r="AR357" i="7"/>
  <c r="AQ358" i="7"/>
  <c r="AR358" i="7"/>
  <c r="AQ359" i="7"/>
  <c r="AR359" i="7"/>
  <c r="AQ360" i="7"/>
  <c r="AR360" i="7"/>
  <c r="AQ361" i="7"/>
  <c r="AR361" i="7"/>
  <c r="AQ362" i="7"/>
  <c r="AR362" i="7"/>
  <c r="AQ363" i="7"/>
  <c r="AR363" i="7"/>
  <c r="AQ364" i="7"/>
  <c r="AR364" i="7"/>
  <c r="AQ365" i="7"/>
  <c r="AR365" i="7"/>
  <c r="AQ366" i="7"/>
  <c r="AR366" i="7"/>
  <c r="AQ367" i="7"/>
  <c r="AR367" i="7"/>
  <c r="AQ368" i="7"/>
  <c r="AR368" i="7"/>
  <c r="AQ369" i="7"/>
  <c r="AR369" i="7"/>
  <c r="AQ370" i="7"/>
  <c r="AR370" i="7"/>
  <c r="AQ371" i="7"/>
  <c r="AR371" i="7"/>
  <c r="AQ372" i="7"/>
  <c r="AR372" i="7"/>
  <c r="AQ373" i="7"/>
  <c r="AR373" i="7"/>
  <c r="AQ374" i="7"/>
  <c r="AR374" i="7"/>
  <c r="AQ375" i="7"/>
  <c r="AR375" i="7"/>
  <c r="AQ376" i="7"/>
  <c r="AR376" i="7"/>
  <c r="AQ377" i="7"/>
  <c r="AR377" i="7"/>
  <c r="AQ378" i="7"/>
  <c r="AR378" i="7"/>
  <c r="AQ379" i="7"/>
  <c r="AR379" i="7"/>
  <c r="AQ380" i="7"/>
  <c r="AR380" i="7"/>
  <c r="AQ381" i="7"/>
  <c r="AR381" i="7"/>
  <c r="AQ382" i="7"/>
  <c r="AR382" i="7"/>
  <c r="AQ383" i="7"/>
  <c r="AR383" i="7"/>
  <c r="AQ384" i="7"/>
  <c r="AR384" i="7"/>
  <c r="AQ385" i="7"/>
  <c r="AR385" i="7"/>
  <c r="AQ386" i="7"/>
  <c r="AR386" i="7"/>
  <c r="AQ387" i="7"/>
  <c r="AR387" i="7"/>
  <c r="AQ388" i="7"/>
  <c r="AR388" i="7"/>
  <c r="AQ389" i="7"/>
  <c r="AR389" i="7"/>
  <c r="AQ390" i="7"/>
  <c r="AR390" i="7"/>
  <c r="AQ391" i="7"/>
  <c r="AR391" i="7"/>
  <c r="AQ392" i="7"/>
  <c r="AR392" i="7" s="1"/>
  <c r="AQ393" i="7"/>
  <c r="AR393" i="7"/>
  <c r="AQ394" i="7"/>
  <c r="AR394" i="7"/>
  <c r="AQ395" i="7"/>
  <c r="AR395" i="7"/>
  <c r="AQ396" i="7"/>
  <c r="AR396" i="7" s="1"/>
  <c r="AQ397" i="7"/>
  <c r="AR397" i="7"/>
  <c r="AQ398" i="7"/>
  <c r="AR398" i="7"/>
  <c r="AQ399" i="7"/>
  <c r="AR399" i="7"/>
  <c r="AQ400" i="7"/>
  <c r="AR400" i="7"/>
  <c r="AQ401" i="7"/>
  <c r="AR401" i="7"/>
  <c r="AQ402" i="7"/>
  <c r="AR402" i="7"/>
  <c r="AQ403" i="7"/>
  <c r="AR403" i="7"/>
  <c r="AQ404" i="7"/>
  <c r="AR404" i="7"/>
  <c r="AQ405" i="7"/>
  <c r="AR405" i="7"/>
  <c r="AQ406" i="7"/>
  <c r="AR406" i="7"/>
  <c r="AQ407" i="7"/>
  <c r="AR407" i="7"/>
  <c r="AQ408" i="7"/>
  <c r="AR408" i="7"/>
  <c r="AQ409" i="7"/>
  <c r="AR409" i="7"/>
  <c r="AQ410" i="7"/>
  <c r="AR410" i="7" s="1"/>
  <c r="AQ411" i="7"/>
  <c r="AR411" i="7"/>
  <c r="AQ412" i="7"/>
  <c r="AR412" i="7"/>
  <c r="AQ413" i="7"/>
  <c r="AR413" i="7"/>
  <c r="AQ414" i="7"/>
  <c r="AR414" i="7" s="1"/>
  <c r="AQ415" i="7"/>
  <c r="AR415" i="7"/>
  <c r="AQ416" i="7"/>
  <c r="AR416" i="7" s="1"/>
  <c r="AQ417" i="7"/>
  <c r="AR417" i="7"/>
  <c r="AQ418" i="7"/>
  <c r="AR418" i="7"/>
  <c r="AQ419" i="7"/>
  <c r="AR419" i="7"/>
  <c r="AQ420" i="7"/>
  <c r="AR420" i="7" s="1"/>
  <c r="AQ421" i="7"/>
  <c r="AR421" i="7"/>
  <c r="AQ422" i="7"/>
  <c r="AR422" i="7"/>
  <c r="AQ423" i="7"/>
  <c r="AR423" i="7"/>
  <c r="AQ424" i="7"/>
  <c r="AR424" i="7" s="1"/>
  <c r="AQ425" i="7"/>
  <c r="AR425" i="7"/>
  <c r="AQ426" i="7"/>
  <c r="AR426" i="7"/>
  <c r="AQ427" i="7"/>
  <c r="AR427" i="7"/>
  <c r="AQ428" i="7"/>
  <c r="AR428" i="7" s="1"/>
  <c r="AQ429" i="7"/>
  <c r="AR429" i="7"/>
  <c r="AQ430" i="7"/>
  <c r="AR430" i="7"/>
  <c r="AQ431" i="7"/>
  <c r="AR431" i="7"/>
  <c r="AQ432" i="7"/>
  <c r="AR432" i="7" s="1"/>
  <c r="AQ433" i="7"/>
  <c r="AR433" i="7"/>
  <c r="AQ434" i="7"/>
  <c r="AR434" i="7"/>
  <c r="AQ435" i="7"/>
  <c r="AR435" i="7"/>
  <c r="AQ436" i="7"/>
  <c r="AR436" i="7" s="1"/>
  <c r="AQ437" i="7"/>
  <c r="AR437" i="7"/>
  <c r="AQ438" i="7"/>
  <c r="AR438" i="7"/>
  <c r="AQ439" i="7"/>
  <c r="AR439" i="7"/>
  <c r="AQ440" i="7"/>
  <c r="AR440" i="7" s="1"/>
  <c r="AQ441" i="7"/>
  <c r="AR441" i="7"/>
  <c r="AQ442" i="7"/>
  <c r="AR442" i="7"/>
  <c r="AQ443" i="7"/>
  <c r="AR443" i="7"/>
  <c r="AQ444" i="7"/>
  <c r="AR444" i="7" s="1"/>
  <c r="AQ445" i="7"/>
  <c r="AR445" i="7"/>
  <c r="AQ446" i="7"/>
  <c r="AR446" i="7"/>
  <c r="AQ447" i="7"/>
  <c r="AR447" i="7"/>
  <c r="AQ448" i="7"/>
  <c r="AR448" i="7" s="1"/>
  <c r="AQ449" i="7"/>
  <c r="AR449" i="7"/>
  <c r="AQ450" i="7"/>
  <c r="AR450" i="7"/>
  <c r="AQ451" i="7"/>
  <c r="AR451" i="7"/>
  <c r="AQ452" i="7"/>
  <c r="AR452" i="7" s="1"/>
  <c r="AQ453" i="7"/>
  <c r="AR453" i="7"/>
  <c r="AQ454" i="7"/>
  <c r="AR454" i="7"/>
  <c r="AQ455" i="7"/>
  <c r="AR455" i="7"/>
  <c r="AQ456" i="7"/>
  <c r="AR456" i="7" s="1"/>
  <c r="AQ457" i="7"/>
  <c r="AR457" i="7"/>
  <c r="AQ458" i="7"/>
  <c r="AR458" i="7"/>
  <c r="AQ459" i="7"/>
  <c r="AR459" i="7"/>
  <c r="AQ460" i="7"/>
  <c r="AR460" i="7" s="1"/>
  <c r="AQ461" i="7"/>
  <c r="AR461" i="7"/>
  <c r="AQ462" i="7"/>
  <c r="AR462" i="7"/>
  <c r="AQ463" i="7"/>
  <c r="AR463" i="7"/>
  <c r="AQ464" i="7"/>
  <c r="AR464" i="7" s="1"/>
  <c r="AQ465" i="7"/>
  <c r="AR465" i="7"/>
  <c r="AQ466" i="7"/>
  <c r="AR466" i="7"/>
  <c r="AQ467" i="7"/>
  <c r="AR467" i="7"/>
  <c r="AQ468" i="7"/>
  <c r="AR468" i="7" s="1"/>
  <c r="AQ469" i="7"/>
  <c r="AR469" i="7"/>
  <c r="AQ470" i="7"/>
  <c r="AR470" i="7"/>
  <c r="AQ471" i="7"/>
  <c r="AR471" i="7"/>
  <c r="AQ472" i="7"/>
  <c r="AR472" i="7" s="1"/>
  <c r="AQ473" i="7"/>
  <c r="AR473" i="7"/>
  <c r="AQ474" i="7"/>
  <c r="AR474" i="7"/>
  <c r="AQ475" i="7"/>
  <c r="AR475" i="7"/>
  <c r="AQ476" i="7"/>
  <c r="AR476" i="7" s="1"/>
  <c r="AQ477" i="7"/>
  <c r="AR477" i="7"/>
  <c r="AQ478" i="7"/>
  <c r="AR478" i="7"/>
  <c r="AQ479" i="7"/>
  <c r="AR479" i="7"/>
  <c r="AQ480" i="7"/>
  <c r="AR480" i="7" s="1"/>
  <c r="AQ481" i="7"/>
  <c r="AR481" i="7"/>
  <c r="AQ482" i="7"/>
  <c r="AR482" i="7"/>
  <c r="AQ483" i="7"/>
  <c r="AR483" i="7"/>
  <c r="AQ484" i="7"/>
  <c r="AR484" i="7" s="1"/>
  <c r="AQ485" i="7"/>
  <c r="AR485" i="7"/>
  <c r="AQ486" i="7"/>
  <c r="AR486" i="7"/>
  <c r="AQ487" i="7"/>
  <c r="AR487" i="7"/>
  <c r="AQ488" i="7"/>
  <c r="AR488" i="7" s="1"/>
  <c r="AQ489" i="7"/>
  <c r="AR489" i="7"/>
  <c r="AQ490" i="7"/>
  <c r="AR490" i="7"/>
  <c r="AQ491" i="7"/>
  <c r="AR491" i="7"/>
  <c r="AQ492" i="7"/>
  <c r="AR492" i="7" s="1"/>
  <c r="AQ493" i="7"/>
  <c r="AR493" i="7"/>
  <c r="AQ494" i="7"/>
  <c r="AR494" i="7"/>
  <c r="AQ495" i="7"/>
  <c r="AR495" i="7"/>
  <c r="AQ496" i="7"/>
  <c r="AR496" i="7" s="1"/>
  <c r="AQ497" i="7"/>
  <c r="AR497" i="7"/>
  <c r="AQ498" i="7"/>
  <c r="AR498" i="7"/>
  <c r="AQ499" i="7"/>
  <c r="AR499" i="7"/>
  <c r="AQ500" i="7"/>
  <c r="AR500" i="7" s="1"/>
  <c r="AQ501" i="7"/>
  <c r="AR501" i="7"/>
  <c r="AQ502" i="7"/>
  <c r="AR502" i="7"/>
  <c r="AQ503" i="7"/>
  <c r="AR503" i="7"/>
  <c r="AQ504" i="7"/>
  <c r="AR504" i="7" s="1"/>
  <c r="AQ505" i="7"/>
  <c r="AR505" i="7"/>
  <c r="AQ506" i="7"/>
  <c r="AR506" i="7"/>
  <c r="AQ507" i="7"/>
  <c r="AR507" i="7"/>
  <c r="AQ508" i="7"/>
  <c r="AR508" i="7" s="1"/>
  <c r="AQ509" i="7"/>
  <c r="AR509" i="7"/>
  <c r="AQ510" i="7"/>
  <c r="AR510" i="7"/>
  <c r="AQ511" i="7"/>
  <c r="AR511" i="7"/>
  <c r="AQ512" i="7"/>
  <c r="AR512" i="7" s="1"/>
  <c r="AQ513" i="7"/>
  <c r="AR513" i="7"/>
  <c r="AQ514" i="7"/>
  <c r="AR514" i="7"/>
  <c r="AQ515" i="7"/>
  <c r="AR515" i="7"/>
  <c r="AQ516" i="7"/>
  <c r="AR516" i="7" s="1"/>
  <c r="AQ517" i="7"/>
  <c r="AR517" i="7"/>
  <c r="AQ518" i="7"/>
  <c r="AR518" i="7"/>
  <c r="AQ519" i="7"/>
  <c r="AR519" i="7"/>
  <c r="AQ520" i="7"/>
  <c r="AR520" i="7" s="1"/>
  <c r="AQ521" i="7"/>
  <c r="AR521" i="7"/>
  <c r="AQ522" i="7"/>
  <c r="AR522" i="7"/>
  <c r="AQ523" i="7"/>
  <c r="AR523" i="7"/>
  <c r="AQ524" i="7"/>
  <c r="AR524" i="7" s="1"/>
  <c r="AQ525" i="7"/>
  <c r="AR525" i="7"/>
  <c r="AQ526" i="7"/>
  <c r="AR526" i="7"/>
  <c r="AQ527" i="7"/>
  <c r="AR527" i="7"/>
  <c r="AQ528" i="7"/>
  <c r="AR528" i="7" s="1"/>
  <c r="AQ529" i="7"/>
  <c r="AR529" i="7"/>
  <c r="AQ530" i="7"/>
  <c r="AR530" i="7"/>
  <c r="AQ531" i="7"/>
  <c r="AR531" i="7"/>
  <c r="AQ532" i="7"/>
  <c r="AR532" i="7" s="1"/>
  <c r="AQ533" i="7"/>
  <c r="AR533" i="7"/>
  <c r="AQ534" i="7"/>
  <c r="AR534" i="7"/>
  <c r="AQ535" i="7"/>
  <c r="AR535" i="7"/>
  <c r="AQ536" i="7"/>
  <c r="AR536" i="7" s="1"/>
  <c r="AQ537" i="7"/>
  <c r="AR537" i="7"/>
  <c r="AQ538" i="7"/>
  <c r="AR538" i="7"/>
  <c r="AQ539" i="7"/>
  <c r="AR539" i="7"/>
  <c r="AQ540" i="7"/>
  <c r="AR540" i="7" s="1"/>
  <c r="AQ541" i="7"/>
  <c r="AR541" i="7"/>
  <c r="AQ542" i="7"/>
  <c r="AR542" i="7"/>
  <c r="AQ543" i="7"/>
  <c r="AR543" i="7"/>
  <c r="AQ544" i="7"/>
  <c r="AR544" i="7" s="1"/>
  <c r="AQ545" i="7"/>
  <c r="AR545" i="7"/>
  <c r="AQ546" i="7"/>
  <c r="AR546" i="7"/>
  <c r="AQ547" i="7"/>
  <c r="AR547" i="7"/>
  <c r="AQ548" i="7"/>
  <c r="AR548" i="7" s="1"/>
  <c r="AQ549" i="7"/>
  <c r="AR549" i="7"/>
  <c r="AQ550" i="7"/>
  <c r="AR550" i="7"/>
  <c r="AQ551" i="7"/>
  <c r="AR551" i="7"/>
  <c r="AQ552" i="7"/>
  <c r="AR552" i="7" s="1"/>
  <c r="AQ553" i="7"/>
  <c r="AR553" i="7"/>
  <c r="AQ554" i="7"/>
  <c r="AR554" i="7"/>
  <c r="AQ555" i="7"/>
  <c r="AR555" i="7"/>
  <c r="AQ556" i="7"/>
  <c r="AR556" i="7" s="1"/>
  <c r="AQ557" i="7"/>
  <c r="AR557" i="7"/>
  <c r="AQ558" i="7"/>
  <c r="AR558" i="7"/>
  <c r="AQ559" i="7"/>
  <c r="AR559" i="7"/>
  <c r="AQ560" i="7"/>
  <c r="AR560" i="7" s="1"/>
  <c r="AQ561" i="7"/>
  <c r="AR561" i="7"/>
  <c r="AQ562" i="7"/>
  <c r="AR562" i="7"/>
  <c r="AQ563" i="7"/>
  <c r="AR563" i="7"/>
  <c r="AQ564" i="7"/>
  <c r="AR564" i="7" s="1"/>
  <c r="AQ565" i="7"/>
  <c r="AR565" i="7"/>
  <c r="AQ566" i="7"/>
  <c r="AR566" i="7"/>
  <c r="AQ567" i="7"/>
  <c r="AR567" i="7"/>
  <c r="AQ568" i="7"/>
  <c r="AR568" i="7" s="1"/>
  <c r="AQ569" i="7"/>
  <c r="AR569" i="7"/>
  <c r="AQ570" i="7"/>
  <c r="AR570" i="7"/>
  <c r="AQ571" i="7"/>
  <c r="AR571" i="7"/>
  <c r="AQ572" i="7"/>
  <c r="AR572" i="7" s="1"/>
  <c r="AQ573" i="7"/>
  <c r="AR573" i="7"/>
  <c r="AQ574" i="7"/>
  <c r="AR574" i="7"/>
  <c r="AQ575" i="7"/>
  <c r="AR575" i="7"/>
  <c r="AQ576" i="7"/>
  <c r="AR576" i="7" s="1"/>
  <c r="AQ577" i="7"/>
  <c r="AR577" i="7"/>
  <c r="AQ578" i="7"/>
  <c r="AR578" i="7"/>
  <c r="AQ579" i="7"/>
  <c r="AR579" i="7"/>
  <c r="AQ580" i="7"/>
  <c r="AR580" i="7" s="1"/>
  <c r="AQ581" i="7"/>
  <c r="AR581" i="7"/>
  <c r="AQ582" i="7"/>
  <c r="AR582" i="7"/>
  <c r="AQ583" i="7"/>
  <c r="AR583" i="7"/>
  <c r="AQ584" i="7"/>
  <c r="AR584" i="7" s="1"/>
  <c r="AQ585" i="7"/>
  <c r="AR585" i="7"/>
  <c r="AQ586" i="7"/>
  <c r="AR586" i="7"/>
  <c r="AQ587" i="7"/>
  <c r="AR587" i="7"/>
  <c r="AQ588" i="7"/>
  <c r="AR588" i="7" s="1"/>
  <c r="AQ589" i="7"/>
  <c r="AR589" i="7"/>
  <c r="AQ590" i="7"/>
  <c r="AR590" i="7"/>
  <c r="AQ591" i="7"/>
  <c r="AR591" i="7"/>
  <c r="AQ592" i="7"/>
  <c r="AR592" i="7" s="1"/>
  <c r="AQ593" i="7"/>
  <c r="AR593" i="7"/>
  <c r="AR5" i="7"/>
  <c r="AQ5" i="7"/>
  <c r="AI594" i="7"/>
  <c r="AI14" i="7"/>
  <c r="AI15" i="7"/>
  <c r="AI16" i="7"/>
  <c r="AI17" i="7"/>
  <c r="AI18" i="7"/>
  <c r="AI19" i="7"/>
  <c r="AI20" i="7"/>
  <c r="AI21" i="7"/>
  <c r="AI22" i="7"/>
  <c r="AI23" i="7"/>
  <c r="AI24" i="7"/>
  <c r="AI25" i="7"/>
  <c r="AI26" i="7"/>
  <c r="AI27" i="7"/>
  <c r="AI28" i="7"/>
  <c r="AI29" i="7"/>
  <c r="AI30" i="7"/>
  <c r="AI31" i="7"/>
  <c r="AI32" i="7"/>
  <c r="AI33" i="7"/>
  <c r="AI34" i="7"/>
  <c r="AI35" i="7"/>
  <c r="AI36" i="7"/>
  <c r="AI37" i="7"/>
  <c r="AI38" i="7"/>
  <c r="AI39" i="7"/>
  <c r="AI40" i="7"/>
  <c r="AI41" i="7"/>
  <c r="AI42" i="7"/>
  <c r="AI43" i="7"/>
  <c r="AI44" i="7"/>
  <c r="AI45" i="7"/>
  <c r="AI46" i="7"/>
  <c r="AI47" i="7"/>
  <c r="AI48" i="7"/>
  <c r="AI49" i="7"/>
  <c r="AI50" i="7"/>
  <c r="AI51" i="7"/>
  <c r="AI52" i="7"/>
  <c r="AI53" i="7"/>
  <c r="AI54" i="7"/>
  <c r="AI55" i="7"/>
  <c r="AI56" i="7"/>
  <c r="AI57" i="7"/>
  <c r="AI58" i="7"/>
  <c r="AI59" i="7"/>
  <c r="AI60" i="7"/>
  <c r="AI61" i="7"/>
  <c r="AI62" i="7"/>
  <c r="AI63" i="7"/>
  <c r="AI64" i="7"/>
  <c r="AI65" i="7"/>
  <c r="AI66" i="7"/>
  <c r="AI67" i="7"/>
  <c r="AI68" i="7"/>
  <c r="AI69" i="7"/>
  <c r="AI70" i="7"/>
  <c r="AI71" i="7"/>
  <c r="AI72" i="7"/>
  <c r="AI73" i="7"/>
  <c r="AI74" i="7"/>
  <c r="AI75" i="7"/>
  <c r="AI76" i="7"/>
  <c r="AI77" i="7"/>
  <c r="AI78" i="7"/>
  <c r="AI79" i="7"/>
  <c r="AI80" i="7"/>
  <c r="AI81" i="7"/>
  <c r="AI82" i="7"/>
  <c r="AI83" i="7"/>
  <c r="AI84" i="7"/>
  <c r="AI85" i="7"/>
  <c r="AI86" i="7"/>
  <c r="AI87" i="7"/>
  <c r="AI88" i="7"/>
  <c r="AI89" i="7"/>
  <c r="AI90" i="7"/>
  <c r="AI91" i="7"/>
  <c r="AI92" i="7"/>
  <c r="AI93" i="7"/>
  <c r="AI94" i="7"/>
  <c r="AI95" i="7"/>
  <c r="AI96" i="7"/>
  <c r="AI97" i="7"/>
  <c r="AI98" i="7"/>
  <c r="AI99" i="7"/>
  <c r="AI100" i="7"/>
  <c r="AI101" i="7"/>
  <c r="AI102" i="7"/>
  <c r="AI103" i="7"/>
  <c r="AI104" i="7"/>
  <c r="AI105" i="7"/>
  <c r="AI106" i="7"/>
  <c r="AI107" i="7"/>
  <c r="AI108" i="7"/>
  <c r="AI109" i="7"/>
  <c r="AI110" i="7"/>
  <c r="AI111" i="7"/>
  <c r="AI112" i="7"/>
  <c r="AI113" i="7"/>
  <c r="AI114" i="7"/>
  <c r="AI115" i="7"/>
  <c r="AI116" i="7"/>
  <c r="AI117" i="7"/>
  <c r="AI118" i="7"/>
  <c r="AI119" i="7"/>
  <c r="AI120" i="7"/>
  <c r="AI121" i="7"/>
  <c r="AI122" i="7"/>
  <c r="AI123" i="7"/>
  <c r="AI124" i="7"/>
  <c r="AI125" i="7"/>
  <c r="AI126" i="7"/>
  <c r="AI127" i="7"/>
  <c r="AI128" i="7"/>
  <c r="AI129" i="7"/>
  <c r="AI130" i="7"/>
  <c r="AI131" i="7"/>
  <c r="AI132" i="7"/>
  <c r="AI133" i="7"/>
  <c r="AI134" i="7"/>
  <c r="AI135" i="7"/>
  <c r="AI136" i="7"/>
  <c r="AI137" i="7"/>
  <c r="AI138" i="7"/>
  <c r="AI139" i="7"/>
  <c r="AI140" i="7"/>
  <c r="AI141" i="7"/>
  <c r="AI142" i="7"/>
  <c r="AI143" i="7"/>
  <c r="AI144" i="7"/>
  <c r="AI145" i="7"/>
  <c r="AI146" i="7"/>
  <c r="AI147" i="7"/>
  <c r="AI148" i="7"/>
  <c r="AI149" i="7"/>
  <c r="AI150" i="7"/>
  <c r="AI151" i="7"/>
  <c r="AI152" i="7"/>
  <c r="AI153" i="7"/>
  <c r="AI154" i="7"/>
  <c r="AI155" i="7"/>
  <c r="AI156" i="7"/>
  <c r="AI157" i="7"/>
  <c r="AI158" i="7"/>
  <c r="AI159" i="7"/>
  <c r="AI160" i="7"/>
  <c r="AI161" i="7"/>
  <c r="AI162" i="7"/>
  <c r="AI163" i="7"/>
  <c r="AI164" i="7"/>
  <c r="AI165" i="7"/>
  <c r="AI166" i="7"/>
  <c r="AI167" i="7"/>
  <c r="AI168" i="7"/>
  <c r="AI169" i="7"/>
  <c r="AI170" i="7"/>
  <c r="AI171" i="7"/>
  <c r="AI172" i="7"/>
  <c r="AI173" i="7"/>
  <c r="AI174" i="7"/>
  <c r="AI175" i="7"/>
  <c r="AI176" i="7"/>
  <c r="AI177" i="7"/>
  <c r="AI178" i="7"/>
  <c r="AI179" i="7"/>
  <c r="AI180" i="7"/>
  <c r="AI181" i="7"/>
  <c r="AI182" i="7"/>
  <c r="AI183" i="7"/>
  <c r="AI184" i="7"/>
  <c r="AI185" i="7"/>
  <c r="AI186" i="7"/>
  <c r="AI187" i="7"/>
  <c r="AI188" i="7"/>
  <c r="AI189" i="7"/>
  <c r="AI190" i="7"/>
  <c r="AI191" i="7"/>
  <c r="AI192" i="7"/>
  <c r="AI193" i="7"/>
  <c r="AI194" i="7"/>
  <c r="AI195" i="7"/>
  <c r="AI196" i="7"/>
  <c r="AI197" i="7"/>
  <c r="AI198" i="7"/>
  <c r="AI199" i="7"/>
  <c r="AI200" i="7"/>
  <c r="AI201" i="7"/>
  <c r="AI202" i="7"/>
  <c r="AI203" i="7"/>
  <c r="AI204" i="7"/>
  <c r="AI205" i="7"/>
  <c r="AI206" i="7"/>
  <c r="AI207" i="7"/>
  <c r="AI208" i="7"/>
  <c r="AI209" i="7"/>
  <c r="AI210" i="7"/>
  <c r="AI211" i="7"/>
  <c r="AI212" i="7"/>
  <c r="AI213" i="7"/>
  <c r="AI214" i="7"/>
  <c r="AI215" i="7"/>
  <c r="AI216" i="7"/>
  <c r="AI217" i="7"/>
  <c r="AI218" i="7"/>
  <c r="AI219" i="7"/>
  <c r="AI220" i="7"/>
  <c r="AI221" i="7"/>
  <c r="AI222" i="7"/>
  <c r="AI223" i="7"/>
  <c r="AI224" i="7"/>
  <c r="AI225" i="7"/>
  <c r="AI226" i="7"/>
  <c r="AI227" i="7"/>
  <c r="AI228" i="7"/>
  <c r="AI229" i="7"/>
  <c r="AI230" i="7"/>
  <c r="AI231" i="7"/>
  <c r="AI232" i="7"/>
  <c r="AI233" i="7"/>
  <c r="AI234" i="7"/>
  <c r="AI235" i="7"/>
  <c r="AI236" i="7"/>
  <c r="AI237" i="7"/>
  <c r="AI238" i="7"/>
  <c r="AI239" i="7"/>
  <c r="AI240" i="7"/>
  <c r="AI241" i="7"/>
  <c r="AI242" i="7"/>
  <c r="AI243" i="7"/>
  <c r="AI244" i="7"/>
  <c r="AI245" i="7"/>
  <c r="AI246" i="7"/>
  <c r="AI247" i="7"/>
  <c r="AI248" i="7"/>
  <c r="AI249" i="7"/>
  <c r="AI250" i="7"/>
  <c r="AI251" i="7"/>
  <c r="AI252" i="7"/>
  <c r="AI253" i="7"/>
  <c r="AI254" i="7"/>
  <c r="AI255" i="7"/>
  <c r="AI256" i="7"/>
  <c r="AI257" i="7"/>
  <c r="AI258" i="7"/>
  <c r="AI259" i="7"/>
  <c r="AI260" i="7"/>
  <c r="AI261" i="7"/>
  <c r="AI262" i="7"/>
  <c r="AI263" i="7"/>
  <c r="AI264" i="7"/>
  <c r="AI265" i="7"/>
  <c r="AI266" i="7"/>
  <c r="AI267" i="7"/>
  <c r="AI268" i="7"/>
  <c r="AI269" i="7"/>
  <c r="AI270" i="7"/>
  <c r="AI271" i="7"/>
  <c r="AI272" i="7"/>
  <c r="AI273" i="7"/>
  <c r="AI274" i="7"/>
  <c r="AI275" i="7"/>
  <c r="AI276" i="7"/>
  <c r="AI277" i="7"/>
  <c r="AI278" i="7"/>
  <c r="AI279" i="7"/>
  <c r="AI280" i="7"/>
  <c r="AI281" i="7"/>
  <c r="AI282" i="7"/>
  <c r="AI283" i="7"/>
  <c r="AI284" i="7"/>
  <c r="AI285" i="7"/>
  <c r="AI286" i="7"/>
  <c r="AI287" i="7"/>
  <c r="AI288" i="7"/>
  <c r="AI289" i="7"/>
  <c r="AI290" i="7"/>
  <c r="AI291" i="7"/>
  <c r="AI292" i="7"/>
  <c r="AI293" i="7"/>
  <c r="AI294" i="7"/>
  <c r="AI295" i="7"/>
  <c r="AI296" i="7"/>
  <c r="AI297" i="7"/>
  <c r="AI298" i="7"/>
  <c r="AI299" i="7"/>
  <c r="AI300" i="7"/>
  <c r="AI301" i="7"/>
  <c r="AI302" i="7"/>
  <c r="AI303" i="7"/>
  <c r="AI304" i="7"/>
  <c r="AI305" i="7"/>
  <c r="AI306" i="7"/>
  <c r="AI307" i="7"/>
  <c r="AI308" i="7"/>
  <c r="AI309" i="7"/>
  <c r="AI310" i="7"/>
  <c r="AI311" i="7"/>
  <c r="AI312" i="7"/>
  <c r="AI313" i="7"/>
  <c r="AI314" i="7"/>
  <c r="AI315" i="7"/>
  <c r="AI316" i="7"/>
  <c r="AI317" i="7"/>
  <c r="AI318" i="7"/>
  <c r="AI319" i="7"/>
  <c r="AI320" i="7"/>
  <c r="AI321" i="7"/>
  <c r="AI322" i="7"/>
  <c r="AI323" i="7"/>
  <c r="AI324" i="7"/>
  <c r="AI325" i="7"/>
  <c r="AI326" i="7"/>
  <c r="AI327" i="7"/>
  <c r="AI328" i="7"/>
  <c r="AI329" i="7"/>
  <c r="AI330" i="7"/>
  <c r="AI331" i="7"/>
  <c r="AI332" i="7"/>
  <c r="AI333" i="7"/>
  <c r="AI334" i="7"/>
  <c r="AI335" i="7"/>
  <c r="AI336" i="7"/>
  <c r="AI337" i="7"/>
  <c r="AI338" i="7"/>
  <c r="AI339" i="7"/>
  <c r="AI340" i="7"/>
  <c r="AI341" i="7"/>
  <c r="AI342" i="7"/>
  <c r="AI343" i="7"/>
  <c r="AI344" i="7"/>
  <c r="AI345" i="7"/>
  <c r="AI346" i="7"/>
  <c r="AI347" i="7"/>
  <c r="AI348" i="7"/>
  <c r="AI349" i="7"/>
  <c r="AI350" i="7"/>
  <c r="AI351" i="7"/>
  <c r="AI352" i="7"/>
  <c r="AI353" i="7"/>
  <c r="AI354" i="7"/>
  <c r="AI355" i="7"/>
  <c r="AI356" i="7"/>
  <c r="AI357" i="7"/>
  <c r="AI358" i="7"/>
  <c r="AI359" i="7"/>
  <c r="AI360" i="7"/>
  <c r="AI361" i="7"/>
  <c r="AI362" i="7"/>
  <c r="AI363" i="7"/>
  <c r="AI364" i="7"/>
  <c r="AI365" i="7"/>
  <c r="AI366" i="7"/>
  <c r="AI367" i="7"/>
  <c r="AI368" i="7"/>
  <c r="AI369" i="7"/>
  <c r="AI370" i="7"/>
  <c r="AI371" i="7"/>
  <c r="AI372" i="7"/>
  <c r="AI373" i="7"/>
  <c r="AI374" i="7"/>
  <c r="AI375" i="7"/>
  <c r="AI376" i="7"/>
  <c r="AI377" i="7"/>
  <c r="AI378" i="7"/>
  <c r="AI379" i="7"/>
  <c r="AI380" i="7"/>
  <c r="AI381" i="7"/>
  <c r="AI382" i="7"/>
  <c r="AI383" i="7"/>
  <c r="AI384" i="7"/>
  <c r="AI385" i="7"/>
  <c r="AI386" i="7"/>
  <c r="AI387" i="7"/>
  <c r="AI388" i="7"/>
  <c r="AI389" i="7"/>
  <c r="AI390" i="7"/>
  <c r="AI391" i="7"/>
  <c r="AI392" i="7"/>
  <c r="AI393" i="7"/>
  <c r="AI394" i="7"/>
  <c r="AI395" i="7"/>
  <c r="AI396" i="7"/>
  <c r="AI397" i="7"/>
  <c r="AI398" i="7"/>
  <c r="AI399" i="7"/>
  <c r="AI400" i="7"/>
  <c r="AI401" i="7"/>
  <c r="AI402" i="7"/>
  <c r="AI403" i="7"/>
  <c r="AI404" i="7"/>
  <c r="AI405" i="7"/>
  <c r="AI406" i="7"/>
  <c r="AI407" i="7"/>
  <c r="AI408" i="7"/>
  <c r="AI409" i="7"/>
  <c r="AI410" i="7"/>
  <c r="AI411" i="7"/>
  <c r="AI412" i="7"/>
  <c r="AI413" i="7"/>
  <c r="AI414" i="7"/>
  <c r="AI415" i="7"/>
  <c r="AI416" i="7"/>
  <c r="AI417" i="7"/>
  <c r="AI418" i="7"/>
  <c r="AI419" i="7"/>
  <c r="AI420" i="7"/>
  <c r="AI421" i="7"/>
  <c r="AI422" i="7"/>
  <c r="AI423" i="7"/>
  <c r="AI424" i="7"/>
  <c r="AI425" i="7"/>
  <c r="AI426" i="7"/>
  <c r="AI427" i="7"/>
  <c r="AI428" i="7"/>
  <c r="AI429" i="7"/>
  <c r="AI430" i="7"/>
  <c r="AI431" i="7"/>
  <c r="AI432" i="7"/>
  <c r="AI433" i="7"/>
  <c r="AI434" i="7"/>
  <c r="AI435" i="7"/>
  <c r="AI436" i="7"/>
  <c r="AI437" i="7"/>
  <c r="AI438" i="7"/>
  <c r="AI439" i="7"/>
  <c r="AI440" i="7"/>
  <c r="AI441" i="7"/>
  <c r="AI442" i="7"/>
  <c r="AI443" i="7"/>
  <c r="AI444" i="7"/>
  <c r="AI445" i="7"/>
  <c r="AI446" i="7"/>
  <c r="AI447" i="7"/>
  <c r="AI448" i="7"/>
  <c r="AI449" i="7"/>
  <c r="AI450" i="7"/>
  <c r="AI451" i="7"/>
  <c r="AI452" i="7"/>
  <c r="AI453" i="7"/>
  <c r="AI454" i="7"/>
  <c r="AI455" i="7"/>
  <c r="AI456" i="7"/>
  <c r="AI457" i="7"/>
  <c r="AI458" i="7"/>
  <c r="AI459" i="7"/>
  <c r="AI460" i="7"/>
  <c r="AI461" i="7"/>
  <c r="AI462" i="7"/>
  <c r="AI463" i="7"/>
  <c r="AI464" i="7"/>
  <c r="AI465" i="7"/>
  <c r="AI466" i="7"/>
  <c r="AI467" i="7"/>
  <c r="AI468" i="7"/>
  <c r="AI469" i="7"/>
  <c r="AI470" i="7"/>
  <c r="AI471" i="7"/>
  <c r="AI472" i="7"/>
  <c r="AI473" i="7"/>
  <c r="AI474" i="7"/>
  <c r="AI475" i="7"/>
  <c r="AI476" i="7"/>
  <c r="AI477" i="7"/>
  <c r="AI478" i="7"/>
  <c r="AI479" i="7"/>
  <c r="AI480" i="7"/>
  <c r="AI481" i="7"/>
  <c r="AI482" i="7"/>
  <c r="AI483" i="7"/>
  <c r="AI484" i="7"/>
  <c r="AI485" i="7"/>
  <c r="AI486" i="7"/>
  <c r="AI487" i="7"/>
  <c r="AI488" i="7"/>
  <c r="AI489" i="7"/>
  <c r="AI490" i="7"/>
  <c r="AI491" i="7"/>
  <c r="AI492" i="7"/>
  <c r="AI493" i="7"/>
  <c r="AI494" i="7"/>
  <c r="AI495" i="7"/>
  <c r="AI496" i="7"/>
  <c r="AI497" i="7"/>
  <c r="AI498" i="7"/>
  <c r="AI499" i="7"/>
  <c r="AI500" i="7"/>
  <c r="AI501" i="7"/>
  <c r="AI502" i="7"/>
  <c r="AI503" i="7"/>
  <c r="AI504" i="7"/>
  <c r="AI505" i="7"/>
  <c r="AI506" i="7"/>
  <c r="AI507" i="7"/>
  <c r="AI508" i="7"/>
  <c r="AI509" i="7"/>
  <c r="AI510" i="7"/>
  <c r="AI511" i="7"/>
  <c r="AI512" i="7"/>
  <c r="AI513" i="7"/>
  <c r="AI514" i="7"/>
  <c r="AI515" i="7"/>
  <c r="AI516" i="7"/>
  <c r="AI517" i="7"/>
  <c r="AI518" i="7"/>
  <c r="AI519" i="7"/>
  <c r="AI520" i="7"/>
  <c r="AI521" i="7"/>
  <c r="AI522" i="7"/>
  <c r="AI523" i="7"/>
  <c r="AI524" i="7"/>
  <c r="AI525" i="7"/>
  <c r="AI526" i="7"/>
  <c r="AI527" i="7"/>
  <c r="AI528" i="7"/>
  <c r="AI529" i="7"/>
  <c r="AI530" i="7"/>
  <c r="AI531" i="7"/>
  <c r="AI532" i="7"/>
  <c r="AI533" i="7"/>
  <c r="AI534" i="7"/>
  <c r="AI535" i="7"/>
  <c r="AI536" i="7"/>
  <c r="AI537" i="7"/>
  <c r="AI538" i="7"/>
  <c r="AI539" i="7"/>
  <c r="AI540" i="7"/>
  <c r="AI541" i="7"/>
  <c r="AI542" i="7"/>
  <c r="AI543" i="7"/>
  <c r="AI544" i="7"/>
  <c r="AI545" i="7"/>
  <c r="AI546" i="7"/>
  <c r="AI547" i="7"/>
  <c r="AI548" i="7"/>
  <c r="AI549" i="7"/>
  <c r="AI550" i="7"/>
  <c r="AI551" i="7"/>
  <c r="AI552" i="7"/>
  <c r="AI553" i="7"/>
  <c r="AI554" i="7"/>
  <c r="AI555" i="7"/>
  <c r="AI556" i="7"/>
  <c r="AI557" i="7"/>
  <c r="AI558" i="7"/>
  <c r="AI559" i="7"/>
  <c r="AI560" i="7"/>
  <c r="AI561" i="7"/>
  <c r="AI562" i="7"/>
  <c r="AI563" i="7"/>
  <c r="AI564" i="7"/>
  <c r="AI565" i="7"/>
  <c r="AI566" i="7"/>
  <c r="AI567" i="7"/>
  <c r="AI568" i="7"/>
  <c r="AI569" i="7"/>
  <c r="AI570" i="7"/>
  <c r="AI571" i="7"/>
  <c r="AI572" i="7"/>
  <c r="AI573" i="7"/>
  <c r="AI574" i="7"/>
  <c r="AI575" i="7"/>
  <c r="AI576" i="7"/>
  <c r="AI577" i="7"/>
  <c r="AI578" i="7"/>
  <c r="AI579" i="7"/>
  <c r="AI580" i="7"/>
  <c r="AI581" i="7"/>
  <c r="AI582" i="7"/>
  <c r="AI583" i="7"/>
  <c r="AI584" i="7"/>
  <c r="AI585" i="7"/>
  <c r="AI586" i="7"/>
  <c r="AI587" i="7"/>
  <c r="AI588" i="7"/>
  <c r="AI589" i="7"/>
  <c r="AI590" i="7"/>
  <c r="AI591" i="7"/>
  <c r="AI592" i="7"/>
  <c r="AI593" i="7"/>
  <c r="AI7" i="7"/>
  <c r="AI8" i="7"/>
  <c r="AI9" i="7"/>
  <c r="AI10" i="7"/>
  <c r="AI11" i="7"/>
  <c r="AI12" i="7"/>
  <c r="AI13" i="7"/>
  <c r="AI6" i="7"/>
  <c r="AI5" i="7"/>
  <c r="AM594" i="7"/>
  <c r="AO11" i="7"/>
  <c r="AO32" i="7"/>
  <c r="AO53" i="7"/>
  <c r="AO77" i="7"/>
  <c r="AO85" i="7"/>
  <c r="AO93" i="7"/>
  <c r="AO125" i="7"/>
  <c r="AO141" i="7"/>
  <c r="AO157" i="7"/>
  <c r="AO205" i="7"/>
  <c r="AO221" i="7"/>
  <c r="AO237" i="7"/>
  <c r="AO253" i="7"/>
  <c r="AN6" i="7"/>
  <c r="AO6" i="7" s="1"/>
  <c r="AN7" i="7"/>
  <c r="AO7" i="7" s="1"/>
  <c r="AN9" i="7"/>
  <c r="AO9" i="7" s="1"/>
  <c r="AN10" i="7"/>
  <c r="AO10" i="7" s="1"/>
  <c r="AN11" i="7"/>
  <c r="AN12" i="7"/>
  <c r="AO12" i="7" s="1"/>
  <c r="AN13" i="7"/>
  <c r="AO13" i="7" s="1"/>
  <c r="AN14" i="7"/>
  <c r="AO14" i="7" s="1"/>
  <c r="AN15" i="7"/>
  <c r="AO15" i="7" s="1"/>
  <c r="AN16" i="7"/>
  <c r="AO16" i="7" s="1"/>
  <c r="AN17" i="7"/>
  <c r="AO17" i="7" s="1"/>
  <c r="AN18" i="7"/>
  <c r="AO18" i="7" s="1"/>
  <c r="AN19" i="7"/>
  <c r="AO19" i="7" s="1"/>
  <c r="AN20" i="7"/>
  <c r="AO20" i="7" s="1"/>
  <c r="AN21" i="7"/>
  <c r="AO21" i="7" s="1"/>
  <c r="AN22" i="7"/>
  <c r="AO22" i="7" s="1"/>
  <c r="AN23" i="7"/>
  <c r="AO23" i="7" s="1"/>
  <c r="AN24" i="7"/>
  <c r="AO24" i="7" s="1"/>
  <c r="AN25" i="7"/>
  <c r="AO25" i="7" s="1"/>
  <c r="AN26" i="7"/>
  <c r="AO26" i="7" s="1"/>
  <c r="AN27" i="7"/>
  <c r="AO27" i="7" s="1"/>
  <c r="AN28" i="7"/>
  <c r="AO28" i="7" s="1"/>
  <c r="AN29" i="7"/>
  <c r="AO29" i="7" s="1"/>
  <c r="AN30" i="7"/>
  <c r="AO30" i="7" s="1"/>
  <c r="AN31" i="7"/>
  <c r="AN32" i="7"/>
  <c r="AN33" i="7"/>
  <c r="AO33" i="7" s="1"/>
  <c r="AN34" i="7"/>
  <c r="AO34" i="7" s="1"/>
  <c r="AN35" i="7"/>
  <c r="AO35" i="7" s="1"/>
  <c r="AN36" i="7"/>
  <c r="AO36" i="7" s="1"/>
  <c r="AN37" i="7"/>
  <c r="AO37" i="7" s="1"/>
  <c r="AN38" i="7"/>
  <c r="AO38" i="7" s="1"/>
  <c r="AN39" i="7"/>
  <c r="AO39" i="7" s="1"/>
  <c r="AN40" i="7"/>
  <c r="AO40" i="7" s="1"/>
  <c r="AN41" i="7"/>
  <c r="AO41" i="7" s="1"/>
  <c r="AN42" i="7"/>
  <c r="AO42" i="7" s="1"/>
  <c r="AN43" i="7"/>
  <c r="AO43" i="7" s="1"/>
  <c r="AN44" i="7"/>
  <c r="AO44" i="7" s="1"/>
  <c r="AN45" i="7"/>
  <c r="AO45" i="7" s="1"/>
  <c r="AN46" i="7"/>
  <c r="AO46" i="7" s="1"/>
  <c r="AN47" i="7"/>
  <c r="AO47" i="7" s="1"/>
  <c r="AN48" i="7"/>
  <c r="AO48" i="7" s="1"/>
  <c r="AN49" i="7"/>
  <c r="AO49" i="7" s="1"/>
  <c r="AN50" i="7"/>
  <c r="AO50" i="7" s="1"/>
  <c r="AN51" i="7"/>
  <c r="AO51" i="7" s="1"/>
  <c r="AN52" i="7"/>
  <c r="AO52" i="7" s="1"/>
  <c r="AN53" i="7"/>
  <c r="AN54" i="7"/>
  <c r="AO54" i="7" s="1"/>
  <c r="AN55" i="7"/>
  <c r="AO55" i="7" s="1"/>
  <c r="AN56" i="7"/>
  <c r="AO56" i="7" s="1"/>
  <c r="AN57" i="7"/>
  <c r="AO57" i="7" s="1"/>
  <c r="AN58" i="7"/>
  <c r="AO58" i="7" s="1"/>
  <c r="AN59" i="7"/>
  <c r="AO59" i="7" s="1"/>
  <c r="AN60" i="7"/>
  <c r="AO60" i="7" s="1"/>
  <c r="AN61" i="7"/>
  <c r="AO61" i="7" s="1"/>
  <c r="AN62" i="7"/>
  <c r="AO62" i="7" s="1"/>
  <c r="AN63" i="7"/>
  <c r="AO63" i="7" s="1"/>
  <c r="AN64" i="7"/>
  <c r="AO64" i="7" s="1"/>
  <c r="AN65" i="7"/>
  <c r="AO65" i="7" s="1"/>
  <c r="AN66" i="7"/>
  <c r="AO66" i="7" s="1"/>
  <c r="AN67" i="7"/>
  <c r="AO67" i="7" s="1"/>
  <c r="AN68" i="7"/>
  <c r="AO68" i="7" s="1"/>
  <c r="AN69" i="7"/>
  <c r="AO69" i="7" s="1"/>
  <c r="AN70" i="7"/>
  <c r="AO70" i="7" s="1"/>
  <c r="AN71" i="7"/>
  <c r="AO71" i="7" s="1"/>
  <c r="AN72" i="7"/>
  <c r="AO72" i="7" s="1"/>
  <c r="AN73" i="7"/>
  <c r="AO73" i="7" s="1"/>
  <c r="AN74" i="7"/>
  <c r="AO74" i="7" s="1"/>
  <c r="AN75" i="7"/>
  <c r="AO75" i="7" s="1"/>
  <c r="AN76" i="7"/>
  <c r="AO76" i="7" s="1"/>
  <c r="AN77" i="7"/>
  <c r="AN78" i="7"/>
  <c r="AO78" i="7" s="1"/>
  <c r="AN79" i="7"/>
  <c r="AO79" i="7" s="1"/>
  <c r="AN80" i="7"/>
  <c r="AO80" i="7" s="1"/>
  <c r="AN81" i="7"/>
  <c r="AO81" i="7" s="1"/>
  <c r="AN82" i="7"/>
  <c r="AO82" i="7" s="1"/>
  <c r="AN83" i="7"/>
  <c r="AO83" i="7" s="1"/>
  <c r="AN84" i="7"/>
  <c r="AO84" i="7" s="1"/>
  <c r="AN85" i="7"/>
  <c r="AN86" i="7"/>
  <c r="AO86" i="7" s="1"/>
  <c r="AN87" i="7"/>
  <c r="AO87" i="7" s="1"/>
  <c r="AN88" i="7"/>
  <c r="AO88" i="7" s="1"/>
  <c r="AN89" i="7"/>
  <c r="AO89" i="7" s="1"/>
  <c r="AN90" i="7"/>
  <c r="AO90" i="7" s="1"/>
  <c r="AN91" i="7"/>
  <c r="AO91" i="7" s="1"/>
  <c r="AN92" i="7"/>
  <c r="AO92" i="7" s="1"/>
  <c r="AN93" i="7"/>
  <c r="AN94" i="7"/>
  <c r="AO94" i="7" s="1"/>
  <c r="AN95" i="7"/>
  <c r="AO95" i="7" s="1"/>
  <c r="AN96" i="7"/>
  <c r="AO96" i="7" s="1"/>
  <c r="AN97" i="7"/>
  <c r="AO97" i="7" s="1"/>
  <c r="AN98" i="7"/>
  <c r="AO98" i="7" s="1"/>
  <c r="AN99" i="7"/>
  <c r="AO99" i="7" s="1"/>
  <c r="AN100" i="7"/>
  <c r="AO100" i="7" s="1"/>
  <c r="AN101" i="7"/>
  <c r="AO101" i="7" s="1"/>
  <c r="AN102" i="7"/>
  <c r="AO102" i="7" s="1"/>
  <c r="AN103" i="7"/>
  <c r="AO103" i="7" s="1"/>
  <c r="AN104" i="7"/>
  <c r="AO104" i="7" s="1"/>
  <c r="AN105" i="7"/>
  <c r="AO105" i="7" s="1"/>
  <c r="AN106" i="7"/>
  <c r="AO106" i="7" s="1"/>
  <c r="AN107" i="7"/>
  <c r="AO107" i="7" s="1"/>
  <c r="AN108" i="7"/>
  <c r="AO108" i="7" s="1"/>
  <c r="AN109" i="7"/>
  <c r="AO109" i="7" s="1"/>
  <c r="AN110" i="7"/>
  <c r="AO110" i="7" s="1"/>
  <c r="AN111" i="7"/>
  <c r="AO111" i="7" s="1"/>
  <c r="AN112" i="7"/>
  <c r="AO112" i="7" s="1"/>
  <c r="AN113" i="7"/>
  <c r="AO113" i="7" s="1"/>
  <c r="AN114" i="7"/>
  <c r="AO114" i="7" s="1"/>
  <c r="AN115" i="7"/>
  <c r="AO115" i="7" s="1"/>
  <c r="AN116" i="7"/>
  <c r="AO116" i="7" s="1"/>
  <c r="AN117" i="7"/>
  <c r="AO117" i="7" s="1"/>
  <c r="AN118" i="7"/>
  <c r="AO118" i="7" s="1"/>
  <c r="AN119" i="7"/>
  <c r="AO119" i="7" s="1"/>
  <c r="AN120" i="7"/>
  <c r="AO120" i="7" s="1"/>
  <c r="AN121" i="7"/>
  <c r="AO121" i="7" s="1"/>
  <c r="AN122" i="7"/>
  <c r="AO122" i="7" s="1"/>
  <c r="AN123" i="7"/>
  <c r="AO123" i="7" s="1"/>
  <c r="AN124" i="7"/>
  <c r="AO124" i="7" s="1"/>
  <c r="AN125" i="7"/>
  <c r="AN126" i="7"/>
  <c r="AO126" i="7" s="1"/>
  <c r="AN127" i="7"/>
  <c r="AO127" i="7" s="1"/>
  <c r="AN128" i="7"/>
  <c r="AO128" i="7" s="1"/>
  <c r="AN129" i="7"/>
  <c r="AO129" i="7" s="1"/>
  <c r="AN130" i="7"/>
  <c r="AO130" i="7" s="1"/>
  <c r="AN131" i="7"/>
  <c r="AO131" i="7" s="1"/>
  <c r="AN132" i="7"/>
  <c r="AO132" i="7" s="1"/>
  <c r="AN133" i="7"/>
  <c r="AO133" i="7" s="1"/>
  <c r="AN134" i="7"/>
  <c r="AO134" i="7" s="1"/>
  <c r="AN135" i="7"/>
  <c r="AO135" i="7" s="1"/>
  <c r="AN136" i="7"/>
  <c r="AO136" i="7" s="1"/>
  <c r="AN137" i="7"/>
  <c r="AO137" i="7" s="1"/>
  <c r="AN138" i="7"/>
  <c r="AO138" i="7" s="1"/>
  <c r="AN139" i="7"/>
  <c r="AO139" i="7" s="1"/>
  <c r="AN140" i="7"/>
  <c r="AO140" i="7" s="1"/>
  <c r="AN141" i="7"/>
  <c r="AN142" i="7"/>
  <c r="AO142" i="7" s="1"/>
  <c r="AN143" i="7"/>
  <c r="AO143" i="7" s="1"/>
  <c r="AN144" i="7"/>
  <c r="AO144" i="7" s="1"/>
  <c r="AN145" i="7"/>
  <c r="AO145" i="7" s="1"/>
  <c r="AN146" i="7"/>
  <c r="AO146" i="7" s="1"/>
  <c r="AN147" i="7"/>
  <c r="AO147" i="7" s="1"/>
  <c r="AN148" i="7"/>
  <c r="AO148" i="7" s="1"/>
  <c r="AN149" i="7"/>
  <c r="AO149" i="7" s="1"/>
  <c r="AN150" i="7"/>
  <c r="AO150" i="7" s="1"/>
  <c r="AN151" i="7"/>
  <c r="AO151" i="7" s="1"/>
  <c r="AN152" i="7"/>
  <c r="AO152" i="7" s="1"/>
  <c r="AN153" i="7"/>
  <c r="AO153" i="7" s="1"/>
  <c r="AN154" i="7"/>
  <c r="AO154" i="7" s="1"/>
  <c r="AN155" i="7"/>
  <c r="AO155" i="7" s="1"/>
  <c r="AN156" i="7"/>
  <c r="AO156" i="7" s="1"/>
  <c r="AN157" i="7"/>
  <c r="AN158" i="7"/>
  <c r="AO158" i="7" s="1"/>
  <c r="AN159" i="7"/>
  <c r="AO159" i="7" s="1"/>
  <c r="AN160" i="7"/>
  <c r="AO160" i="7" s="1"/>
  <c r="AN161" i="7"/>
  <c r="AO161" i="7" s="1"/>
  <c r="AN162" i="7"/>
  <c r="AO162" i="7" s="1"/>
  <c r="AN163" i="7"/>
  <c r="AO163" i="7" s="1"/>
  <c r="AN164" i="7"/>
  <c r="AO164" i="7" s="1"/>
  <c r="AN165" i="7"/>
  <c r="AO165" i="7" s="1"/>
  <c r="AN166" i="7"/>
  <c r="AO166" i="7" s="1"/>
  <c r="AN167" i="7"/>
  <c r="AO167" i="7" s="1"/>
  <c r="AN168" i="7"/>
  <c r="AO168" i="7" s="1"/>
  <c r="AN169" i="7"/>
  <c r="AO169" i="7" s="1"/>
  <c r="AN170" i="7"/>
  <c r="AO170" i="7" s="1"/>
  <c r="AN171" i="7"/>
  <c r="AO171" i="7" s="1"/>
  <c r="AN172" i="7"/>
  <c r="AO172" i="7" s="1"/>
  <c r="AN173" i="7"/>
  <c r="AO173" i="7" s="1"/>
  <c r="AN174" i="7"/>
  <c r="AO174" i="7" s="1"/>
  <c r="AN175" i="7"/>
  <c r="AO175" i="7" s="1"/>
  <c r="AN176" i="7"/>
  <c r="AO176" i="7" s="1"/>
  <c r="AN177" i="7"/>
  <c r="AO177" i="7" s="1"/>
  <c r="AN178" i="7"/>
  <c r="AO178" i="7" s="1"/>
  <c r="AN179" i="7"/>
  <c r="AO179" i="7" s="1"/>
  <c r="AN180" i="7"/>
  <c r="AO180" i="7" s="1"/>
  <c r="AN181" i="7"/>
  <c r="AO181" i="7" s="1"/>
  <c r="AN182" i="7"/>
  <c r="AO182" i="7" s="1"/>
  <c r="AN183" i="7"/>
  <c r="AO183" i="7" s="1"/>
  <c r="AN184" i="7"/>
  <c r="AO184" i="7" s="1"/>
  <c r="AN185" i="7"/>
  <c r="AO185" i="7" s="1"/>
  <c r="AN186" i="7"/>
  <c r="AO186" i="7" s="1"/>
  <c r="AN187" i="7"/>
  <c r="AO187" i="7" s="1"/>
  <c r="AN188" i="7"/>
  <c r="AO188" i="7" s="1"/>
  <c r="AN189" i="7"/>
  <c r="AO189" i="7" s="1"/>
  <c r="AN190" i="7"/>
  <c r="AO190" i="7" s="1"/>
  <c r="AN191" i="7"/>
  <c r="AO191" i="7" s="1"/>
  <c r="AN192" i="7"/>
  <c r="AO192" i="7" s="1"/>
  <c r="AN193" i="7"/>
  <c r="AO193" i="7" s="1"/>
  <c r="AN194" i="7"/>
  <c r="AO194" i="7" s="1"/>
  <c r="AN195" i="7"/>
  <c r="AO195" i="7" s="1"/>
  <c r="AN196" i="7"/>
  <c r="AO196" i="7" s="1"/>
  <c r="AN197" i="7"/>
  <c r="AO197" i="7" s="1"/>
  <c r="AN198" i="7"/>
  <c r="AO198" i="7" s="1"/>
  <c r="AN199" i="7"/>
  <c r="AO199" i="7" s="1"/>
  <c r="AN200" i="7"/>
  <c r="AO200" i="7" s="1"/>
  <c r="AN201" i="7"/>
  <c r="AO201" i="7" s="1"/>
  <c r="AN202" i="7"/>
  <c r="AO202" i="7" s="1"/>
  <c r="AN203" i="7"/>
  <c r="AO203" i="7" s="1"/>
  <c r="AN204" i="7"/>
  <c r="AO204" i="7" s="1"/>
  <c r="AN205" i="7"/>
  <c r="AN206" i="7"/>
  <c r="AO206" i="7" s="1"/>
  <c r="AN207" i="7"/>
  <c r="AO207" i="7" s="1"/>
  <c r="AN208" i="7"/>
  <c r="AO208" i="7" s="1"/>
  <c r="AN209" i="7"/>
  <c r="AO209" i="7" s="1"/>
  <c r="AN210" i="7"/>
  <c r="AO210" i="7" s="1"/>
  <c r="AN211" i="7"/>
  <c r="AO211" i="7" s="1"/>
  <c r="AN212" i="7"/>
  <c r="AO212" i="7" s="1"/>
  <c r="AN213" i="7"/>
  <c r="AO213" i="7" s="1"/>
  <c r="AN214" i="7"/>
  <c r="AO214" i="7" s="1"/>
  <c r="AN215" i="7"/>
  <c r="AO215" i="7" s="1"/>
  <c r="AN216" i="7"/>
  <c r="AO216" i="7" s="1"/>
  <c r="AN217" i="7"/>
  <c r="AO217" i="7" s="1"/>
  <c r="AN218" i="7"/>
  <c r="AO218" i="7" s="1"/>
  <c r="AN219" i="7"/>
  <c r="AO219" i="7" s="1"/>
  <c r="AN220" i="7"/>
  <c r="AO220" i="7" s="1"/>
  <c r="AN221" i="7"/>
  <c r="AN222" i="7"/>
  <c r="AO222" i="7" s="1"/>
  <c r="AN223" i="7"/>
  <c r="AO223" i="7" s="1"/>
  <c r="AN224" i="7"/>
  <c r="AO224" i="7" s="1"/>
  <c r="AN225" i="7"/>
  <c r="AO225" i="7" s="1"/>
  <c r="AN226" i="7"/>
  <c r="AO226" i="7" s="1"/>
  <c r="AN227" i="7"/>
  <c r="AO227" i="7" s="1"/>
  <c r="AN228" i="7"/>
  <c r="AO228" i="7" s="1"/>
  <c r="AN229" i="7"/>
  <c r="AO229" i="7" s="1"/>
  <c r="AN230" i="7"/>
  <c r="AO230" i="7" s="1"/>
  <c r="AN231" i="7"/>
  <c r="AO231" i="7" s="1"/>
  <c r="AN232" i="7"/>
  <c r="AO232" i="7" s="1"/>
  <c r="AN233" i="7"/>
  <c r="AO233" i="7" s="1"/>
  <c r="AN234" i="7"/>
  <c r="AO234" i="7" s="1"/>
  <c r="AN235" i="7"/>
  <c r="AO235" i="7" s="1"/>
  <c r="AN236" i="7"/>
  <c r="AO236" i="7" s="1"/>
  <c r="AN237" i="7"/>
  <c r="AN238" i="7"/>
  <c r="AO238" i="7" s="1"/>
  <c r="AN239" i="7"/>
  <c r="AO239" i="7" s="1"/>
  <c r="AN240" i="7"/>
  <c r="AO240" i="7" s="1"/>
  <c r="AN241" i="7"/>
  <c r="AO241" i="7" s="1"/>
  <c r="AN242" i="7"/>
  <c r="AO242" i="7" s="1"/>
  <c r="AN243" i="7"/>
  <c r="AO243" i="7" s="1"/>
  <c r="AN244" i="7"/>
  <c r="AO244" i="7" s="1"/>
  <c r="AN245" i="7"/>
  <c r="AO245" i="7" s="1"/>
  <c r="AN246" i="7"/>
  <c r="AO246" i="7" s="1"/>
  <c r="AN247" i="7"/>
  <c r="AO247" i="7" s="1"/>
  <c r="AN248" i="7"/>
  <c r="AO248" i="7" s="1"/>
  <c r="AN249" i="7"/>
  <c r="AO249" i="7" s="1"/>
  <c r="AN250" i="7"/>
  <c r="AO250" i="7" s="1"/>
  <c r="AN251" i="7"/>
  <c r="AO251" i="7" s="1"/>
  <c r="AN252" i="7"/>
  <c r="AO252" i="7" s="1"/>
  <c r="AN253" i="7"/>
  <c r="AN254" i="7"/>
  <c r="AO254" i="7" s="1"/>
  <c r="AN255" i="7"/>
  <c r="AO255" i="7" s="1"/>
  <c r="AN256" i="7"/>
  <c r="AO256" i="7" s="1"/>
  <c r="AN257" i="7"/>
  <c r="AO257" i="7" s="1"/>
  <c r="AN258" i="7"/>
  <c r="AO258" i="7" s="1"/>
  <c r="AN259" i="7"/>
  <c r="AO259" i="7" s="1"/>
  <c r="AN260" i="7"/>
  <c r="AO260" i="7" s="1"/>
  <c r="AN261" i="7"/>
  <c r="AO261" i="7" s="1"/>
  <c r="AN263" i="7"/>
  <c r="AO263" i="7" s="1"/>
  <c r="AN264" i="7"/>
  <c r="AO264" i="7" s="1"/>
  <c r="AN265" i="7"/>
  <c r="AO265" i="7" s="1"/>
  <c r="AN266" i="7"/>
  <c r="AO266" i="7" s="1"/>
  <c r="AN267" i="7"/>
  <c r="AO267" i="7" s="1"/>
  <c r="AN268" i="7"/>
  <c r="AO268" i="7" s="1"/>
  <c r="AN269" i="7"/>
  <c r="AO269" i="7" s="1"/>
  <c r="AN270" i="7"/>
  <c r="AO270" i="7" s="1"/>
  <c r="AN271" i="7"/>
  <c r="AO271" i="7" s="1"/>
  <c r="AN272" i="7"/>
  <c r="AO272" i="7" s="1"/>
  <c r="AN273" i="7"/>
  <c r="AO273" i="7" s="1"/>
  <c r="AN274" i="7"/>
  <c r="AO274" i="7" s="1"/>
  <c r="AN275" i="7"/>
  <c r="AO275" i="7" s="1"/>
  <c r="AN276" i="7"/>
  <c r="AO276" i="7" s="1"/>
  <c r="AN277" i="7"/>
  <c r="AO277" i="7" s="1"/>
  <c r="AN278" i="7"/>
  <c r="AO278" i="7" s="1"/>
  <c r="AN279" i="7"/>
  <c r="AO279" i="7" s="1"/>
  <c r="AN280" i="7"/>
  <c r="AO280" i="7" s="1"/>
  <c r="AN281" i="7"/>
  <c r="AO281" i="7" s="1"/>
  <c r="AN282" i="7"/>
  <c r="AO282" i="7" s="1"/>
  <c r="AN283" i="7"/>
  <c r="AO283" i="7" s="1"/>
  <c r="AN284" i="7"/>
  <c r="AO284" i="7" s="1"/>
  <c r="AN285" i="7"/>
  <c r="AO285" i="7" s="1"/>
  <c r="AN286" i="7"/>
  <c r="AO286" i="7" s="1"/>
  <c r="AN287" i="7"/>
  <c r="AO287" i="7" s="1"/>
  <c r="AN288" i="7"/>
  <c r="AO288" i="7" s="1"/>
  <c r="AN289" i="7"/>
  <c r="AO289" i="7" s="1"/>
  <c r="AN290" i="7"/>
  <c r="AO290" i="7" s="1"/>
  <c r="AN291" i="7"/>
  <c r="AO291" i="7" s="1"/>
  <c r="AN292" i="7"/>
  <c r="AO292" i="7" s="1"/>
  <c r="AN293" i="7"/>
  <c r="AO293" i="7" s="1"/>
  <c r="AN294" i="7"/>
  <c r="AO294" i="7" s="1"/>
  <c r="AN295" i="7"/>
  <c r="AO295" i="7" s="1"/>
  <c r="AN296" i="7"/>
  <c r="AO296" i="7" s="1"/>
  <c r="AN297" i="7"/>
  <c r="AO297" i="7" s="1"/>
  <c r="AN298" i="7"/>
  <c r="AO298" i="7" s="1"/>
  <c r="AN299" i="7"/>
  <c r="AO299" i="7" s="1"/>
  <c r="AN300" i="7"/>
  <c r="AO300" i="7" s="1"/>
  <c r="AN301" i="7"/>
  <c r="AO301" i="7" s="1"/>
  <c r="AN302" i="7"/>
  <c r="AO302" i="7" s="1"/>
  <c r="AN303" i="7"/>
  <c r="AO303" i="7" s="1"/>
  <c r="AN304" i="7"/>
  <c r="AO304" i="7" s="1"/>
  <c r="AN305" i="7"/>
  <c r="AO305" i="7" s="1"/>
  <c r="AN306" i="7"/>
  <c r="AO306" i="7" s="1"/>
  <c r="AN307" i="7"/>
  <c r="AO307" i="7" s="1"/>
  <c r="AN308" i="7"/>
  <c r="AO308" i="7" s="1"/>
  <c r="AN309" i="7"/>
  <c r="AO309" i="7" s="1"/>
  <c r="AN310" i="7"/>
  <c r="AO310" i="7" s="1"/>
  <c r="AN311" i="7"/>
  <c r="AO311" i="7" s="1"/>
  <c r="AN312" i="7"/>
  <c r="AO312" i="7" s="1"/>
  <c r="AN313" i="7"/>
  <c r="AO313" i="7" s="1"/>
  <c r="AN314" i="7"/>
  <c r="AO314" i="7" s="1"/>
  <c r="AN315" i="7"/>
  <c r="AO315" i="7" s="1"/>
  <c r="AN316" i="7"/>
  <c r="AO316" i="7" s="1"/>
  <c r="AN317" i="7"/>
  <c r="AO317" i="7" s="1"/>
  <c r="AN318" i="7"/>
  <c r="AO318" i="7" s="1"/>
  <c r="AN319" i="7"/>
  <c r="AO319" i="7" s="1"/>
  <c r="AN320" i="7"/>
  <c r="AO320" i="7" s="1"/>
  <c r="AN321" i="7"/>
  <c r="AO321" i="7" s="1"/>
  <c r="AN322" i="7"/>
  <c r="AO322" i="7" s="1"/>
  <c r="AN323" i="7"/>
  <c r="AO323" i="7" s="1"/>
  <c r="AN324" i="7"/>
  <c r="AO324" i="7" s="1"/>
  <c r="AN325" i="7"/>
  <c r="AO325" i="7" s="1"/>
  <c r="AN326" i="7"/>
  <c r="AO326" i="7" s="1"/>
  <c r="AN327" i="7"/>
  <c r="AO327" i="7" s="1"/>
  <c r="AN328" i="7"/>
  <c r="AO328" i="7" s="1"/>
  <c r="AN329" i="7"/>
  <c r="AO329" i="7" s="1"/>
  <c r="AN330" i="7"/>
  <c r="AO330" i="7" s="1"/>
  <c r="AN331" i="7"/>
  <c r="AO331" i="7" s="1"/>
  <c r="AN332" i="7"/>
  <c r="AO332" i="7" s="1"/>
  <c r="AN333" i="7"/>
  <c r="AO333" i="7" s="1"/>
  <c r="AN334" i="7"/>
  <c r="AO334" i="7" s="1"/>
  <c r="AN335" i="7"/>
  <c r="AO335" i="7" s="1"/>
  <c r="AN336" i="7"/>
  <c r="AO336" i="7" s="1"/>
  <c r="AN337" i="7"/>
  <c r="AO337" i="7" s="1"/>
  <c r="AN338" i="7"/>
  <c r="AO338" i="7" s="1"/>
  <c r="AN339" i="7"/>
  <c r="AO339" i="7" s="1"/>
  <c r="AN340" i="7"/>
  <c r="AO340" i="7" s="1"/>
  <c r="AN341" i="7"/>
  <c r="AO341" i="7" s="1"/>
  <c r="AN342" i="7"/>
  <c r="AO342" i="7" s="1"/>
  <c r="AN343" i="7"/>
  <c r="AO343" i="7" s="1"/>
  <c r="AN344" i="7"/>
  <c r="AO344" i="7" s="1"/>
  <c r="AN345" i="7"/>
  <c r="AO345" i="7" s="1"/>
  <c r="AN346" i="7"/>
  <c r="AO346" i="7" s="1"/>
  <c r="AN347" i="7"/>
  <c r="AO347" i="7" s="1"/>
  <c r="AN348" i="7"/>
  <c r="AO348" i="7" s="1"/>
  <c r="AN349" i="7"/>
  <c r="AO349" i="7" s="1"/>
  <c r="AN350" i="7"/>
  <c r="AO350" i="7" s="1"/>
  <c r="AN351" i="7"/>
  <c r="AO351" i="7" s="1"/>
  <c r="AN352" i="7"/>
  <c r="AO352" i="7" s="1"/>
  <c r="AN353" i="7"/>
  <c r="AO353" i="7" s="1"/>
  <c r="AN354" i="7"/>
  <c r="AO354" i="7" s="1"/>
  <c r="AN355" i="7"/>
  <c r="AO355" i="7" s="1"/>
  <c r="AN356" i="7"/>
  <c r="AO356" i="7" s="1"/>
  <c r="AN357" i="7"/>
  <c r="AO357" i="7" s="1"/>
  <c r="AN358" i="7"/>
  <c r="AO358" i="7" s="1"/>
  <c r="AN359" i="7"/>
  <c r="AO359" i="7" s="1"/>
  <c r="AN360" i="7"/>
  <c r="AO360" i="7" s="1"/>
  <c r="AN361" i="7"/>
  <c r="AO361" i="7" s="1"/>
  <c r="AN362" i="7"/>
  <c r="AO362" i="7" s="1"/>
  <c r="AN363" i="7"/>
  <c r="AO363" i="7" s="1"/>
  <c r="AN364" i="7"/>
  <c r="AO364" i="7" s="1"/>
  <c r="AN365" i="7"/>
  <c r="AO365" i="7" s="1"/>
  <c r="AN366" i="7"/>
  <c r="AO366" i="7" s="1"/>
  <c r="AN367" i="7"/>
  <c r="AO367" i="7" s="1"/>
  <c r="AN368" i="7"/>
  <c r="AO368" i="7" s="1"/>
  <c r="AN369" i="7"/>
  <c r="AO369" i="7" s="1"/>
  <c r="AN370" i="7"/>
  <c r="AO370" i="7" s="1"/>
  <c r="AN371" i="7"/>
  <c r="AO371" i="7" s="1"/>
  <c r="AN372" i="7"/>
  <c r="AO372" i="7" s="1"/>
  <c r="AN373" i="7"/>
  <c r="AO373" i="7" s="1"/>
  <c r="AN374" i="7"/>
  <c r="AO374" i="7" s="1"/>
  <c r="AN375" i="7"/>
  <c r="AO375" i="7" s="1"/>
  <c r="AN376" i="7"/>
  <c r="AO376" i="7" s="1"/>
  <c r="AN377" i="7"/>
  <c r="AO377" i="7" s="1"/>
  <c r="AN378" i="7"/>
  <c r="AO378" i="7" s="1"/>
  <c r="AN379" i="7"/>
  <c r="AO379" i="7" s="1"/>
  <c r="AN380" i="7"/>
  <c r="AO380" i="7" s="1"/>
  <c r="AN381" i="7"/>
  <c r="AO381" i="7" s="1"/>
  <c r="AN382" i="7"/>
  <c r="AO382" i="7" s="1"/>
  <c r="AN383" i="7"/>
  <c r="AO383" i="7" s="1"/>
  <c r="AN384" i="7"/>
  <c r="AO384" i="7" s="1"/>
  <c r="AN385" i="7"/>
  <c r="AO385" i="7" s="1"/>
  <c r="AN386" i="7"/>
  <c r="AO386" i="7" s="1"/>
  <c r="AN387" i="7"/>
  <c r="AO387" i="7" s="1"/>
  <c r="AN388" i="7"/>
  <c r="AO388" i="7" s="1"/>
  <c r="AN389" i="7"/>
  <c r="AO389" i="7" s="1"/>
  <c r="AN390" i="7"/>
  <c r="AO390" i="7" s="1"/>
  <c r="AN391" i="7"/>
  <c r="AO391" i="7" s="1"/>
  <c r="AN392" i="7"/>
  <c r="AO392" i="7" s="1"/>
  <c r="AN393" i="7"/>
  <c r="AO393" i="7" s="1"/>
  <c r="AN394" i="7"/>
  <c r="AO394" i="7" s="1"/>
  <c r="AN395" i="7"/>
  <c r="AO395" i="7" s="1"/>
  <c r="AN396" i="7"/>
  <c r="AO396" i="7" s="1"/>
  <c r="AN397" i="7"/>
  <c r="AO397" i="7" s="1"/>
  <c r="AN398" i="7"/>
  <c r="AO398" i="7" s="1"/>
  <c r="AN399" i="7"/>
  <c r="AO399" i="7" s="1"/>
  <c r="AN400" i="7"/>
  <c r="AO400" i="7" s="1"/>
  <c r="AN401" i="7"/>
  <c r="AO401" i="7" s="1"/>
  <c r="AN402" i="7"/>
  <c r="AO402" i="7" s="1"/>
  <c r="AN403" i="7"/>
  <c r="AO403" i="7" s="1"/>
  <c r="AN404" i="7"/>
  <c r="AO404" i="7" s="1"/>
  <c r="AN405" i="7"/>
  <c r="AO405" i="7" s="1"/>
  <c r="AN406" i="7"/>
  <c r="AO406" i="7" s="1"/>
  <c r="AN407" i="7"/>
  <c r="AO407" i="7" s="1"/>
  <c r="AN408" i="7"/>
  <c r="AO408" i="7" s="1"/>
  <c r="AN409" i="7"/>
  <c r="AO409" i="7" s="1"/>
  <c r="AN410" i="7"/>
  <c r="AO410" i="7" s="1"/>
  <c r="AN411" i="7"/>
  <c r="AO411" i="7" s="1"/>
  <c r="AN412" i="7"/>
  <c r="AO412" i="7" s="1"/>
  <c r="AN413" i="7"/>
  <c r="AO413" i="7" s="1"/>
  <c r="AN414" i="7"/>
  <c r="AO414" i="7" s="1"/>
  <c r="AN415" i="7"/>
  <c r="AO415" i="7" s="1"/>
  <c r="AN416" i="7"/>
  <c r="AO416" i="7" s="1"/>
  <c r="AN417" i="7"/>
  <c r="AO417" i="7" s="1"/>
  <c r="AN418" i="7"/>
  <c r="AO418" i="7" s="1"/>
  <c r="AN419" i="7"/>
  <c r="AO419" i="7" s="1"/>
  <c r="AN420" i="7"/>
  <c r="AO420" i="7" s="1"/>
  <c r="AN421" i="7"/>
  <c r="AO421" i="7" s="1"/>
  <c r="AN422" i="7"/>
  <c r="AO422" i="7" s="1"/>
  <c r="AN423" i="7"/>
  <c r="AO423" i="7" s="1"/>
  <c r="AN424" i="7"/>
  <c r="AO424" i="7" s="1"/>
  <c r="AN425" i="7"/>
  <c r="AO425" i="7" s="1"/>
  <c r="AN426" i="7"/>
  <c r="AO426" i="7" s="1"/>
  <c r="AN427" i="7"/>
  <c r="AO427" i="7" s="1"/>
  <c r="AN428" i="7"/>
  <c r="AO428" i="7" s="1"/>
  <c r="AN429" i="7"/>
  <c r="AO429" i="7" s="1"/>
  <c r="AN430" i="7"/>
  <c r="AO430" i="7" s="1"/>
  <c r="AN431" i="7"/>
  <c r="AO431" i="7" s="1"/>
  <c r="AN432" i="7"/>
  <c r="AO432" i="7" s="1"/>
  <c r="AN433" i="7"/>
  <c r="AO433" i="7" s="1"/>
  <c r="AN434" i="7"/>
  <c r="AO434" i="7" s="1"/>
  <c r="AN435" i="7"/>
  <c r="AO435" i="7" s="1"/>
  <c r="AN436" i="7"/>
  <c r="AO436" i="7" s="1"/>
  <c r="AN437" i="7"/>
  <c r="AO437" i="7" s="1"/>
  <c r="AN438" i="7"/>
  <c r="AO438" i="7" s="1"/>
  <c r="AN439" i="7"/>
  <c r="AO439" i="7" s="1"/>
  <c r="AN440" i="7"/>
  <c r="AO440" i="7" s="1"/>
  <c r="AN441" i="7"/>
  <c r="AO441" i="7" s="1"/>
  <c r="AN442" i="7"/>
  <c r="AO442" i="7" s="1"/>
  <c r="AN443" i="7"/>
  <c r="AO443" i="7" s="1"/>
  <c r="AN444" i="7"/>
  <c r="AO444" i="7" s="1"/>
  <c r="AN445" i="7"/>
  <c r="AO445" i="7" s="1"/>
  <c r="AN446" i="7"/>
  <c r="AO446" i="7" s="1"/>
  <c r="AN447" i="7"/>
  <c r="AO447" i="7" s="1"/>
  <c r="AN448" i="7"/>
  <c r="AO448" i="7" s="1"/>
  <c r="AN449" i="7"/>
  <c r="AO449" i="7" s="1"/>
  <c r="AN450" i="7"/>
  <c r="AO450" i="7" s="1"/>
  <c r="AN451" i="7"/>
  <c r="AO451" i="7" s="1"/>
  <c r="AN452" i="7"/>
  <c r="AO452" i="7" s="1"/>
  <c r="AN453" i="7"/>
  <c r="AO453" i="7" s="1"/>
  <c r="AN454" i="7"/>
  <c r="AO454" i="7" s="1"/>
  <c r="AN455" i="7"/>
  <c r="AO455" i="7" s="1"/>
  <c r="AN456" i="7"/>
  <c r="AO456" i="7" s="1"/>
  <c r="AN457" i="7"/>
  <c r="AO457" i="7" s="1"/>
  <c r="AN458" i="7"/>
  <c r="AO458" i="7" s="1"/>
  <c r="AN459" i="7"/>
  <c r="AO459" i="7" s="1"/>
  <c r="AN460" i="7"/>
  <c r="AO460" i="7" s="1"/>
  <c r="AN461" i="7"/>
  <c r="AO461" i="7" s="1"/>
  <c r="AN462" i="7"/>
  <c r="AO462" i="7" s="1"/>
  <c r="AN463" i="7"/>
  <c r="AO463" i="7" s="1"/>
  <c r="AN464" i="7"/>
  <c r="AO464" i="7" s="1"/>
  <c r="AN465" i="7"/>
  <c r="AO465" i="7" s="1"/>
  <c r="AN466" i="7"/>
  <c r="AO466" i="7" s="1"/>
  <c r="AN467" i="7"/>
  <c r="AO467" i="7" s="1"/>
  <c r="AN468" i="7"/>
  <c r="AO468" i="7" s="1"/>
  <c r="AN469" i="7"/>
  <c r="AO469" i="7" s="1"/>
  <c r="AN470" i="7"/>
  <c r="AO470" i="7" s="1"/>
  <c r="AN471" i="7"/>
  <c r="AO471" i="7" s="1"/>
  <c r="AN472" i="7"/>
  <c r="AO472" i="7" s="1"/>
  <c r="AN473" i="7"/>
  <c r="AO473" i="7" s="1"/>
  <c r="AN474" i="7"/>
  <c r="AO474" i="7" s="1"/>
  <c r="AN475" i="7"/>
  <c r="AO475" i="7" s="1"/>
  <c r="AN476" i="7"/>
  <c r="AO476" i="7" s="1"/>
  <c r="AN477" i="7"/>
  <c r="AO477" i="7" s="1"/>
  <c r="AN478" i="7"/>
  <c r="AO478" i="7" s="1"/>
  <c r="AN479" i="7"/>
  <c r="AO479" i="7" s="1"/>
  <c r="AN480" i="7"/>
  <c r="AO480" i="7" s="1"/>
  <c r="AN481" i="7"/>
  <c r="AO481" i="7" s="1"/>
  <c r="AN482" i="7"/>
  <c r="AO482" i="7" s="1"/>
  <c r="AN483" i="7"/>
  <c r="AO483" i="7" s="1"/>
  <c r="AN484" i="7"/>
  <c r="AO484" i="7" s="1"/>
  <c r="AN485" i="7"/>
  <c r="AO485" i="7" s="1"/>
  <c r="AN486" i="7"/>
  <c r="AO486" i="7" s="1"/>
  <c r="AN487" i="7"/>
  <c r="AO487" i="7" s="1"/>
  <c r="AN488" i="7"/>
  <c r="AO488" i="7" s="1"/>
  <c r="AN489" i="7"/>
  <c r="AO489" i="7" s="1"/>
  <c r="AN490" i="7"/>
  <c r="AO490" i="7" s="1"/>
  <c r="AN491" i="7"/>
  <c r="AO491" i="7" s="1"/>
  <c r="AN492" i="7"/>
  <c r="AO492" i="7" s="1"/>
  <c r="AN493" i="7"/>
  <c r="AO493" i="7" s="1"/>
  <c r="AN494" i="7"/>
  <c r="AO494" i="7" s="1"/>
  <c r="AN495" i="7"/>
  <c r="AO495" i="7" s="1"/>
  <c r="AN496" i="7"/>
  <c r="AO496" i="7" s="1"/>
  <c r="AN497" i="7"/>
  <c r="AO497" i="7" s="1"/>
  <c r="AN498" i="7"/>
  <c r="AO498" i="7" s="1"/>
  <c r="AN499" i="7"/>
  <c r="AO499" i="7" s="1"/>
  <c r="AN500" i="7"/>
  <c r="AO500" i="7" s="1"/>
  <c r="AN501" i="7"/>
  <c r="AO501" i="7" s="1"/>
  <c r="AN502" i="7"/>
  <c r="AO502" i="7" s="1"/>
  <c r="AN503" i="7"/>
  <c r="AO503" i="7" s="1"/>
  <c r="AN504" i="7"/>
  <c r="AO504" i="7" s="1"/>
  <c r="AN505" i="7"/>
  <c r="AO505" i="7" s="1"/>
  <c r="AN506" i="7"/>
  <c r="AO506" i="7" s="1"/>
  <c r="AN507" i="7"/>
  <c r="AO507" i="7" s="1"/>
  <c r="AN508" i="7"/>
  <c r="AO508" i="7" s="1"/>
  <c r="AN509" i="7"/>
  <c r="AO509" i="7" s="1"/>
  <c r="AN510" i="7"/>
  <c r="AO510" i="7" s="1"/>
  <c r="AN511" i="7"/>
  <c r="AO511" i="7" s="1"/>
  <c r="AN512" i="7"/>
  <c r="AO512" i="7" s="1"/>
  <c r="AN513" i="7"/>
  <c r="AO513" i="7" s="1"/>
  <c r="AN514" i="7"/>
  <c r="AO514" i="7" s="1"/>
  <c r="AN515" i="7"/>
  <c r="AO515" i="7" s="1"/>
  <c r="AN516" i="7"/>
  <c r="AO516" i="7" s="1"/>
  <c r="AN517" i="7"/>
  <c r="AO517" i="7" s="1"/>
  <c r="AN518" i="7"/>
  <c r="AO518" i="7" s="1"/>
  <c r="AN519" i="7"/>
  <c r="AO519" i="7" s="1"/>
  <c r="AN520" i="7"/>
  <c r="AO520" i="7" s="1"/>
  <c r="AN521" i="7"/>
  <c r="AO521" i="7" s="1"/>
  <c r="AN522" i="7"/>
  <c r="AO522" i="7" s="1"/>
  <c r="AN523" i="7"/>
  <c r="AO523" i="7" s="1"/>
  <c r="AN524" i="7"/>
  <c r="AO524" i="7" s="1"/>
  <c r="AN525" i="7"/>
  <c r="AO525" i="7" s="1"/>
  <c r="AN526" i="7"/>
  <c r="AO526" i="7" s="1"/>
  <c r="AN527" i="7"/>
  <c r="AO527" i="7" s="1"/>
  <c r="AN528" i="7"/>
  <c r="AO528" i="7" s="1"/>
  <c r="AN529" i="7"/>
  <c r="AO529" i="7" s="1"/>
  <c r="AN530" i="7"/>
  <c r="AO530" i="7" s="1"/>
  <c r="AN531" i="7"/>
  <c r="AO531" i="7" s="1"/>
  <c r="AN532" i="7"/>
  <c r="AO532" i="7" s="1"/>
  <c r="AN533" i="7"/>
  <c r="AO533" i="7" s="1"/>
  <c r="AN534" i="7"/>
  <c r="AO534" i="7" s="1"/>
  <c r="AN535" i="7"/>
  <c r="AO535" i="7" s="1"/>
  <c r="AN536" i="7"/>
  <c r="AO536" i="7" s="1"/>
  <c r="AN537" i="7"/>
  <c r="AO537" i="7" s="1"/>
  <c r="AN538" i="7"/>
  <c r="AO538" i="7" s="1"/>
  <c r="AN539" i="7"/>
  <c r="AO539" i="7" s="1"/>
  <c r="AN540" i="7"/>
  <c r="AO540" i="7" s="1"/>
  <c r="AN541" i="7"/>
  <c r="AO541" i="7" s="1"/>
  <c r="AN542" i="7"/>
  <c r="AO542" i="7" s="1"/>
  <c r="AN543" i="7"/>
  <c r="AO543" i="7" s="1"/>
  <c r="AN544" i="7"/>
  <c r="AO544" i="7" s="1"/>
  <c r="AN545" i="7"/>
  <c r="AO545" i="7" s="1"/>
  <c r="AN546" i="7"/>
  <c r="AO546" i="7" s="1"/>
  <c r="AN547" i="7"/>
  <c r="AO547" i="7" s="1"/>
  <c r="AN548" i="7"/>
  <c r="AO548" i="7" s="1"/>
  <c r="AN549" i="7"/>
  <c r="AO549" i="7" s="1"/>
  <c r="AN550" i="7"/>
  <c r="AO550" i="7" s="1"/>
  <c r="AN551" i="7"/>
  <c r="AO551" i="7" s="1"/>
  <c r="AN552" i="7"/>
  <c r="AO552" i="7" s="1"/>
  <c r="AN553" i="7"/>
  <c r="AO553" i="7" s="1"/>
  <c r="AN554" i="7"/>
  <c r="AO554" i="7" s="1"/>
  <c r="AN555" i="7"/>
  <c r="AO555" i="7" s="1"/>
  <c r="AN556" i="7"/>
  <c r="AO556" i="7" s="1"/>
  <c r="AN557" i="7"/>
  <c r="AO557" i="7" s="1"/>
  <c r="AN558" i="7"/>
  <c r="AO558" i="7" s="1"/>
  <c r="AN559" i="7"/>
  <c r="AO559" i="7" s="1"/>
  <c r="AN560" i="7"/>
  <c r="AO560" i="7" s="1"/>
  <c r="AN561" i="7"/>
  <c r="AO561" i="7" s="1"/>
  <c r="AN562" i="7"/>
  <c r="AO562" i="7" s="1"/>
  <c r="AN563" i="7"/>
  <c r="AO563" i="7" s="1"/>
  <c r="AN564" i="7"/>
  <c r="AO564" i="7" s="1"/>
  <c r="AN565" i="7"/>
  <c r="AO565" i="7" s="1"/>
  <c r="AN566" i="7"/>
  <c r="AO566" i="7" s="1"/>
  <c r="AN567" i="7"/>
  <c r="AO567" i="7" s="1"/>
  <c r="AN568" i="7"/>
  <c r="AO568" i="7" s="1"/>
  <c r="AO569" i="7"/>
  <c r="AN570" i="7"/>
  <c r="AO570" i="7" s="1"/>
  <c r="AN571" i="7"/>
  <c r="AO571" i="7" s="1"/>
  <c r="AN572" i="7"/>
  <c r="AO572" i="7" s="1"/>
  <c r="AN573" i="7"/>
  <c r="AO573" i="7" s="1"/>
  <c r="AN574" i="7"/>
  <c r="AO574" i="7" s="1"/>
  <c r="AN575" i="7"/>
  <c r="AO575" i="7" s="1"/>
  <c r="AN576" i="7"/>
  <c r="AO576" i="7" s="1"/>
  <c r="AN577" i="7"/>
  <c r="AO577" i="7" s="1"/>
  <c r="AN578" i="7"/>
  <c r="AO578" i="7" s="1"/>
  <c r="AN579" i="7"/>
  <c r="AO579" i="7" s="1"/>
  <c r="AN580" i="7"/>
  <c r="AO580" i="7" s="1"/>
  <c r="AN581" i="7"/>
  <c r="AO581" i="7" s="1"/>
  <c r="AN582" i="7"/>
  <c r="AO582" i="7" s="1"/>
  <c r="AN585" i="7"/>
  <c r="AO585" i="7" s="1"/>
  <c r="AN586" i="7"/>
  <c r="AO586" i="7" s="1"/>
  <c r="AN587" i="7"/>
  <c r="AO587" i="7" s="1"/>
  <c r="AN588" i="7"/>
  <c r="AO588" i="7" s="1"/>
  <c r="AN589" i="7"/>
  <c r="AO589" i="7" s="1"/>
  <c r="AN590" i="7"/>
  <c r="AO590" i="7" s="1"/>
  <c r="AN591" i="7"/>
  <c r="AO591" i="7" s="1"/>
  <c r="AN592" i="7"/>
  <c r="AO592" i="7" s="1"/>
  <c r="AN593" i="7"/>
  <c r="AO593" i="7" s="1"/>
  <c r="AN5" i="7"/>
  <c r="AO5" i="7" s="1"/>
  <c r="AN8" i="7"/>
  <c r="AO8" i="7" s="1"/>
  <c r="AN584" i="7" l="1"/>
  <c r="AO584" i="7" s="1"/>
  <c r="AN583" i="7"/>
  <c r="AO583" i="7" s="1"/>
  <c r="AN262" i="7"/>
  <c r="AO262" i="7" s="1"/>
  <c r="AL594" i="7"/>
  <c r="AK594" i="7"/>
  <c r="AN594" i="7"/>
  <c r="AO31" i="7"/>
  <c r="AO594" i="7" s="1"/>
  <c r="AJ594" i="7"/>
  <c r="F169" i="2" l="1"/>
  <c r="F171" i="2" s="1"/>
  <c r="F176" i="2" s="1"/>
  <c r="F170" i="1"/>
  <c r="F172" i="1" s="1"/>
  <c r="F177" i="1" s="1"/>
  <c r="AI5" i="5" l="1"/>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5" i="5"/>
  <c r="AI56" i="5"/>
  <c r="AI57" i="5"/>
  <c r="AI58" i="5"/>
  <c r="AI59" i="5"/>
  <c r="AI60" i="5"/>
  <c r="AI61" i="5"/>
  <c r="AI62" i="5"/>
  <c r="AI63" i="5"/>
  <c r="AI64" i="5"/>
  <c r="AI65" i="5"/>
  <c r="AI66" i="5"/>
  <c r="AI67" i="5"/>
  <c r="AI68" i="5"/>
  <c r="AI69" i="5"/>
  <c r="AI70" i="5"/>
  <c r="AI71" i="5"/>
  <c r="AI72" i="5"/>
  <c r="AI73" i="5"/>
  <c r="AI74" i="5"/>
  <c r="AI75" i="5"/>
  <c r="AI76" i="5"/>
  <c r="AI77" i="5"/>
  <c r="AI78" i="5"/>
  <c r="AI79" i="5"/>
  <c r="AI80" i="5"/>
  <c r="AI81" i="5"/>
  <c r="AI82"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7" i="5"/>
  <c r="AI118" i="5"/>
  <c r="AI119" i="5"/>
  <c r="AI120" i="5"/>
  <c r="AI121" i="5"/>
  <c r="AI122" i="5"/>
  <c r="AI123" i="5"/>
  <c r="AI124" i="5"/>
  <c r="AI125" i="5"/>
  <c r="AI126" i="5"/>
  <c r="AI127" i="5"/>
  <c r="AI128"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5" i="5"/>
  <c r="AI176"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4" i="5"/>
  <c r="AI215" i="5"/>
  <c r="AI216" i="5"/>
  <c r="AI217" i="5"/>
  <c r="AI218" i="5"/>
  <c r="AI219" i="5"/>
  <c r="AI220" i="5"/>
  <c r="AI221" i="5"/>
  <c r="AI222" i="5"/>
  <c r="AI223" i="5"/>
  <c r="AI224"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69" i="5"/>
  <c r="AI270" i="5"/>
  <c r="AI271" i="5"/>
  <c r="AI272" i="5"/>
  <c r="AI273" i="5"/>
  <c r="AI274" i="5"/>
  <c r="AI275" i="5"/>
  <c r="AI276" i="5"/>
  <c r="AI277" i="5"/>
  <c r="AI278" i="5"/>
  <c r="AI279" i="5"/>
  <c r="AI280" i="5"/>
  <c r="AI281" i="5"/>
  <c r="AI282" i="5"/>
  <c r="AI283" i="5"/>
  <c r="AI284" i="5"/>
  <c r="AI285" i="5"/>
  <c r="AI286" i="5"/>
  <c r="AI287" i="5"/>
  <c r="AI288" i="5"/>
  <c r="AI289" i="5"/>
  <c r="AI290" i="5"/>
  <c r="AI291" i="5"/>
  <c r="AI292" i="5"/>
  <c r="AI293" i="5"/>
  <c r="AI294" i="5"/>
  <c r="AI295" i="5"/>
  <c r="AI296" i="5"/>
  <c r="AI297" i="5"/>
  <c r="AI298" i="5"/>
  <c r="AI299" i="5"/>
  <c r="AI300" i="5"/>
  <c r="AI301" i="5"/>
  <c r="AI302" i="5"/>
  <c r="AI303" i="5"/>
  <c r="AI304" i="5"/>
  <c r="AI305" i="5"/>
  <c r="AI306" i="5"/>
  <c r="AI307" i="5"/>
  <c r="AI308" i="5"/>
  <c r="AI309" i="5"/>
  <c r="AI310" i="5"/>
  <c r="AI311" i="5"/>
  <c r="AI312" i="5"/>
  <c r="AI313" i="5"/>
  <c r="AI314" i="5"/>
  <c r="AI315" i="5"/>
  <c r="AI316" i="5"/>
  <c r="AI317" i="5"/>
  <c r="AI318" i="5"/>
  <c r="AI319" i="5"/>
  <c r="AI320" i="5"/>
  <c r="AI321" i="5"/>
  <c r="AI322" i="5"/>
  <c r="AI323" i="5"/>
  <c r="AI324" i="5"/>
  <c r="AI325" i="5"/>
  <c r="AI326" i="5"/>
  <c r="AI327" i="5"/>
  <c r="AI328" i="5"/>
  <c r="AI329" i="5"/>
  <c r="AI330" i="5"/>
  <c r="AI331" i="5"/>
  <c r="AI332" i="5"/>
  <c r="AI333" i="5"/>
  <c r="AI334" i="5"/>
  <c r="AI335" i="5"/>
  <c r="AI336" i="5"/>
  <c r="AI337" i="5"/>
  <c r="AI338" i="5"/>
  <c r="AI339" i="5"/>
  <c r="AI340" i="5"/>
  <c r="AI341" i="5"/>
  <c r="AI342" i="5"/>
  <c r="AI343" i="5"/>
  <c r="AI344" i="5"/>
  <c r="AI345" i="5"/>
  <c r="AI346" i="5"/>
  <c r="AI347" i="5"/>
  <c r="AI348" i="5"/>
  <c r="AI349" i="5"/>
  <c r="AI350" i="5"/>
  <c r="AI351" i="5"/>
  <c r="AI352" i="5"/>
  <c r="AI353" i="5"/>
  <c r="AI354" i="5"/>
  <c r="AI355" i="5"/>
  <c r="AI356" i="5"/>
  <c r="AI357" i="5"/>
  <c r="AI358" i="5"/>
  <c r="AI359" i="5"/>
  <c r="AI360" i="5"/>
  <c r="AI361" i="5"/>
  <c r="AI362" i="5"/>
  <c r="AI363" i="5"/>
  <c r="AI364" i="5"/>
  <c r="AI365" i="5"/>
  <c r="AI366" i="5"/>
  <c r="AI367" i="5"/>
  <c r="AI368" i="5"/>
  <c r="AI369" i="5"/>
  <c r="AI370" i="5"/>
  <c r="AI371" i="5"/>
  <c r="AI372" i="5"/>
  <c r="AI373" i="5"/>
  <c r="AI374" i="5"/>
  <c r="AI375" i="5"/>
  <c r="AI376" i="5"/>
  <c r="AI377" i="5"/>
  <c r="AI378" i="5"/>
  <c r="AI379" i="5"/>
  <c r="AI380" i="5"/>
  <c r="AI381" i="5"/>
  <c r="AI382" i="5"/>
  <c r="AI383" i="5"/>
  <c r="AI384" i="5"/>
  <c r="AI385" i="5"/>
  <c r="AI386" i="5"/>
  <c r="AI387" i="5"/>
  <c r="AI388" i="5"/>
  <c r="AI389" i="5"/>
  <c r="AI390" i="5"/>
  <c r="AI391" i="5"/>
  <c r="AI392" i="5"/>
  <c r="AI393" i="5"/>
  <c r="AI394" i="5"/>
  <c r="AI395" i="5"/>
  <c r="AI396" i="5"/>
  <c r="AI397" i="5"/>
  <c r="AI398" i="5"/>
  <c r="AI399" i="5"/>
  <c r="AI400" i="5"/>
  <c r="AI401" i="5"/>
  <c r="AI402" i="5"/>
  <c r="AI403" i="5"/>
  <c r="AI404" i="5"/>
  <c r="AI405" i="5"/>
  <c r="AI406" i="5"/>
  <c r="AI407" i="5"/>
  <c r="AI408" i="5"/>
  <c r="AI409" i="5"/>
  <c r="AI410" i="5"/>
  <c r="AI411" i="5"/>
  <c r="AI412" i="5"/>
  <c r="AI413" i="5"/>
  <c r="AI414" i="5"/>
  <c r="AI415" i="5"/>
  <c r="AI416" i="5"/>
  <c r="AI417" i="5"/>
  <c r="AI418" i="5"/>
  <c r="AI419" i="5"/>
  <c r="AI420" i="5"/>
  <c r="AI421" i="5"/>
  <c r="AI422" i="5"/>
  <c r="AI423" i="5"/>
  <c r="AI424" i="5"/>
  <c r="AI425" i="5"/>
  <c r="AI426" i="5"/>
  <c r="AI427" i="5"/>
  <c r="AI428" i="5"/>
  <c r="AI429" i="5"/>
  <c r="AI430" i="5"/>
  <c r="AI431" i="5"/>
  <c r="AI432" i="5"/>
  <c r="AI433" i="5"/>
  <c r="AI434" i="5"/>
  <c r="AI435" i="5"/>
  <c r="AI436" i="5"/>
  <c r="AI437" i="5"/>
  <c r="AI438" i="5"/>
  <c r="AI439" i="5"/>
  <c r="AI440" i="5"/>
  <c r="AI441" i="5"/>
  <c r="AI442" i="5"/>
  <c r="AI443" i="5"/>
  <c r="AI444" i="5"/>
  <c r="AI445" i="5"/>
  <c r="AI446" i="5"/>
  <c r="AI447" i="5"/>
  <c r="AI448" i="5"/>
  <c r="AI449" i="5"/>
  <c r="AI450" i="5"/>
  <c r="AI451" i="5"/>
  <c r="AI452" i="5"/>
  <c r="AI453" i="5"/>
  <c r="AI454" i="5"/>
  <c r="AI455" i="5"/>
  <c r="AI456" i="5"/>
  <c r="AI457" i="5"/>
  <c r="AI458" i="5"/>
  <c r="AI459" i="5"/>
  <c r="AI460" i="5"/>
  <c r="AI461" i="5"/>
  <c r="AI462" i="5"/>
  <c r="AI463" i="5"/>
  <c r="AI464" i="5"/>
  <c r="AI465" i="5"/>
  <c r="AI466" i="5"/>
  <c r="AI467" i="5"/>
  <c r="AI468" i="5"/>
  <c r="AI469" i="5"/>
  <c r="AI470" i="5"/>
  <c r="AI471" i="5"/>
  <c r="AI472" i="5"/>
  <c r="AI473" i="5"/>
  <c r="AI474" i="5"/>
  <c r="AI475" i="5"/>
  <c r="AI476" i="5"/>
  <c r="AI477" i="5"/>
  <c r="AI478" i="5"/>
  <c r="AI479" i="5"/>
  <c r="AI480" i="5"/>
  <c r="AI481" i="5"/>
  <c r="AI482" i="5"/>
  <c r="AI483" i="5"/>
  <c r="AI484" i="5"/>
  <c r="AI485" i="5"/>
  <c r="AI486" i="5"/>
  <c r="AI487" i="5"/>
  <c r="AI488" i="5"/>
  <c r="AI489" i="5"/>
  <c r="AI490" i="5"/>
  <c r="AI491" i="5"/>
  <c r="AI492" i="5"/>
  <c r="AI493" i="5"/>
  <c r="AI494" i="5"/>
  <c r="AI495" i="5"/>
  <c r="AI496" i="5"/>
  <c r="AI497" i="5"/>
  <c r="AI498" i="5"/>
  <c r="AI499" i="5"/>
  <c r="AI500" i="5"/>
  <c r="AI501" i="5"/>
  <c r="AI502" i="5"/>
  <c r="AI503" i="5"/>
  <c r="AI504" i="5"/>
  <c r="AI505" i="5"/>
  <c r="AI506" i="5"/>
  <c r="AI507" i="5"/>
  <c r="AI508" i="5"/>
  <c r="AI509" i="5"/>
  <c r="AI510" i="5"/>
  <c r="AI511" i="5"/>
  <c r="AI512" i="5"/>
  <c r="AI513" i="5"/>
  <c r="AI514" i="5"/>
  <c r="AI515" i="5"/>
  <c r="AI516" i="5"/>
  <c r="AI517" i="5"/>
  <c r="AI518" i="5"/>
  <c r="AI519" i="5"/>
  <c r="AI520" i="5"/>
  <c r="AI521" i="5"/>
  <c r="AI522" i="5"/>
  <c r="AI523" i="5"/>
  <c r="AI524" i="5"/>
  <c r="AI525" i="5"/>
  <c r="AI526" i="5"/>
  <c r="AI527" i="5"/>
  <c r="AI528" i="5"/>
  <c r="AI529" i="5"/>
  <c r="AI530" i="5"/>
  <c r="AI531" i="5"/>
  <c r="AI532" i="5"/>
  <c r="AI533" i="5"/>
  <c r="AI534" i="5"/>
  <c r="AI535" i="5"/>
  <c r="AI536" i="5"/>
  <c r="AI537" i="5"/>
  <c r="AI538" i="5"/>
  <c r="AI539" i="5"/>
  <c r="AI540" i="5"/>
  <c r="AI541" i="5"/>
  <c r="AI542" i="5"/>
  <c r="AI543" i="5"/>
  <c r="AI544" i="5"/>
  <c r="AI545" i="5"/>
  <c r="AI546" i="5"/>
  <c r="AI547" i="5"/>
  <c r="AI548" i="5"/>
  <c r="AI549" i="5"/>
  <c r="AI550" i="5"/>
  <c r="AI551" i="5"/>
  <c r="AI552" i="5"/>
  <c r="AI553" i="5"/>
  <c r="AI554" i="5"/>
  <c r="AI555" i="5"/>
  <c r="AI556" i="5"/>
  <c r="AI557" i="5"/>
  <c r="AI558" i="5"/>
  <c r="AI559" i="5"/>
  <c r="AI560" i="5"/>
  <c r="AI561" i="5"/>
  <c r="AI562" i="5"/>
  <c r="AI563" i="5"/>
  <c r="AI564" i="5"/>
  <c r="AI565" i="5"/>
  <c r="AI566" i="5"/>
  <c r="AI567" i="5"/>
  <c r="AI568" i="5"/>
  <c r="AI569" i="5"/>
  <c r="AI570" i="5"/>
  <c r="AI571" i="5"/>
  <c r="AI572" i="5"/>
  <c r="AI573" i="5"/>
  <c r="AI574" i="5"/>
  <c r="AI575" i="5"/>
  <c r="AI576" i="5"/>
  <c r="AI577" i="5"/>
  <c r="AI578" i="5"/>
  <c r="AI579" i="5"/>
  <c r="AI580" i="5"/>
  <c r="AI581" i="5"/>
  <c r="AI4" i="5"/>
  <c r="F46" i="4" l="1"/>
  <c r="I37" i="4"/>
  <c r="F30" i="4"/>
  <c r="I25" i="4"/>
  <c r="F18" i="4"/>
  <c r="I14" i="4"/>
  <c r="I57" i="4" l="1"/>
  <c r="I59" i="4" s="1"/>
  <c r="I54" i="4"/>
  <c r="I56" i="4" s="1"/>
  <c r="F49" i="3"/>
  <c r="I40" i="3"/>
  <c r="F33" i="3"/>
  <c r="I27" i="3"/>
  <c r="F20" i="3"/>
  <c r="I15" i="3"/>
  <c r="I137" i="2"/>
  <c r="G137" i="2"/>
  <c r="F93" i="2"/>
  <c r="F94" i="2" s="1"/>
  <c r="G60" i="2"/>
  <c r="I138" i="1"/>
  <c r="G138" i="1"/>
  <c r="F94" i="1"/>
  <c r="F95" i="1" s="1"/>
  <c r="G60" i="1"/>
  <c r="I61" i="3" l="1"/>
  <c r="I63" i="3" s="1"/>
  <c r="I57" i="3"/>
  <c r="I59" i="3" s="1"/>
</calcChain>
</file>

<file path=xl/comments1.xml><?xml version="1.0" encoding="utf-8"?>
<comments xmlns="http://schemas.openxmlformats.org/spreadsheetml/2006/main">
  <authors>
    <author>Ike Boone</author>
  </authors>
  <commentList>
    <comment ref="AJ31" authorId="0">
      <text>
        <r>
          <rPr>
            <b/>
            <sz val="9"/>
            <color indexed="81"/>
            <rFont val="Tahoma"/>
            <family val="2"/>
          </rPr>
          <t>Ike Boone:</t>
        </r>
        <r>
          <rPr>
            <sz val="9"/>
            <color indexed="81"/>
            <rFont val="Tahoma"/>
            <family val="2"/>
          </rPr>
          <t xml:space="preserve">
all amortized in 2018</t>
        </r>
      </text>
    </comment>
    <comment ref="AJ52" authorId="0">
      <text>
        <r>
          <rPr>
            <b/>
            <sz val="9"/>
            <color indexed="81"/>
            <rFont val="Tahoma"/>
            <family val="2"/>
          </rPr>
          <t>Ike Boone:</t>
        </r>
        <r>
          <rPr>
            <sz val="9"/>
            <color indexed="81"/>
            <rFont val="Tahoma"/>
            <family val="2"/>
          </rPr>
          <t xml:space="preserve">
all amortized in 2018</t>
        </r>
      </text>
    </comment>
    <comment ref="AJ289" authorId="0">
      <text>
        <r>
          <rPr>
            <b/>
            <sz val="9"/>
            <color indexed="81"/>
            <rFont val="Tahoma"/>
            <family val="2"/>
          </rPr>
          <t>Ike Boone:</t>
        </r>
        <r>
          <rPr>
            <sz val="9"/>
            <color indexed="81"/>
            <rFont val="Tahoma"/>
            <family val="2"/>
          </rPr>
          <t xml:space="preserve">
all amortized in 2018</t>
        </r>
      </text>
    </comment>
    <comment ref="AJ306" authorId="0">
      <text>
        <r>
          <rPr>
            <b/>
            <sz val="9"/>
            <color indexed="81"/>
            <rFont val="Tahoma"/>
            <family val="2"/>
          </rPr>
          <t>Ike Boone:</t>
        </r>
        <r>
          <rPr>
            <sz val="9"/>
            <color indexed="81"/>
            <rFont val="Tahoma"/>
            <family val="2"/>
          </rPr>
          <t xml:space="preserve">
all amortized in 2018</t>
        </r>
      </text>
    </comment>
    <comment ref="AJ579" authorId="0">
      <text>
        <r>
          <rPr>
            <b/>
            <sz val="9"/>
            <color indexed="81"/>
            <rFont val="Tahoma"/>
            <family val="2"/>
          </rPr>
          <t>Ike Boone:</t>
        </r>
        <r>
          <rPr>
            <sz val="9"/>
            <color indexed="81"/>
            <rFont val="Tahoma"/>
            <family val="2"/>
          </rPr>
          <t xml:space="preserve">
All amortized in fy2018
</t>
        </r>
      </text>
    </comment>
  </commentList>
</comments>
</file>

<file path=xl/sharedStrings.xml><?xml version="1.0" encoding="utf-8"?>
<sst xmlns="http://schemas.openxmlformats.org/spreadsheetml/2006/main" count="1996" uniqueCount="1475">
  <si>
    <t>Multiple Employer, Defined Benefit, Does Not Meets Paragraph 4</t>
  </si>
  <si>
    <t>The state will administer one multiple employer defined benefit plan for OPEB benefits related to certain local government employees who will receive retirement benefits from the Local Government Insurance Plan (pre-65).  The plan will operate on a paygo basis. This sheet covers the local government reporting and notes for particpation in the LGI (employer is not part of a special funding situation).</t>
  </si>
  <si>
    <t>Relevant paragraphs - 143-171</t>
  </si>
  <si>
    <t>OPEB liability</t>
  </si>
  <si>
    <t>-</t>
  </si>
  <si>
    <t>For economic resources accounting liability should be recognized for the total OPEB liability</t>
  </si>
  <si>
    <t>Full accrual statements</t>
  </si>
  <si>
    <t>For current resources accounting liability should be recognized to extent that the liability will be paid with expendable available financial resources. Usually means to the extent that benefit payments have matured (are due and payable).</t>
  </si>
  <si>
    <t>Governmental funds</t>
  </si>
  <si>
    <t xml:space="preserve">Current OPEB expense/expenditures. Each annual valuation adds a layer. </t>
  </si>
  <si>
    <t>OPEB expenditures should be recognized equal to the total of amounts paid by the employer as benefits came due and the change between the beginning and ending balances of amounts normally expected to be liquidated with expendable available financial resources (to extent benefits are due and payable)</t>
  </si>
  <si>
    <t>Changes in the total OPEB liability should be recognized in OPEB expense in the current period except as noted below.</t>
  </si>
  <si>
    <t>Amounts paid by the employer for OPEB as the benefits come due should not be recognized in OPEB expense.</t>
  </si>
  <si>
    <t>157B</t>
  </si>
  <si>
    <t xml:space="preserve">One year portion of difference between actual and expected experience with regard to economic or demographic factors in the net OPEB liability.  Amortized over closed period equal to average remaining useful life of all OPEB eligibles as of start of measurement period. </t>
  </si>
  <si>
    <t>157A(1)</t>
  </si>
  <si>
    <t>One year portion of Amounts related to changes of assumptions about future economic or demographic factors or of other inputs. Amortized over closed period equal to average remaining useful life of all OPEB eligibles as of start of measurement period</t>
  </si>
  <si>
    <t>157A(2)</t>
  </si>
  <si>
    <t>Costs incurred by the employer related to the administration of OPEB.  Using same measurement period as other changes to total OPEB liability</t>
  </si>
  <si>
    <t>Deferred outflow/inflow, single employer</t>
  </si>
  <si>
    <t>Unamortized portion of (1) under recognized in current expense. New layer with own amortization yearly.</t>
  </si>
  <si>
    <t>Unamortized portion of (2) under recognized in current expense. New layer with own amortization yearly.</t>
  </si>
  <si>
    <t>Costs incurred subsequent to the measurement date related to the administration of OPEB.</t>
  </si>
  <si>
    <t>Amounts paid by the employer for OPEB benefits as they came due subsequent to the measurement date of total OPEB liability and before the end of the reporting period should be reported as deferred outflows (July 1, 2017-June 30, 2018 for FY18)</t>
  </si>
  <si>
    <t>Required note disclosures, single employer</t>
  </si>
  <si>
    <t>Note X - Other Postemployment Benefits (OPEB)</t>
  </si>
  <si>
    <t>[If the entity provides OPEB benefits through more than one plan, the entity should disclose the total of the employers OPEB liabilities, deferred outflows of resources and deferred inflows of resources related to OPEB and OPEB expense/expenditures for the period if not otherwise identifiable in the financial statements.  These amounts should be disclosed in the aggregate for each element.]</t>
  </si>
  <si>
    <t>General information about the OPEB plan</t>
  </si>
  <si>
    <t>165A</t>
  </si>
  <si>
    <t>165B</t>
  </si>
  <si>
    <t>165C</t>
  </si>
  <si>
    <t>Active employees</t>
  </si>
  <si>
    <t>165E</t>
  </si>
  <si>
    <t>Total OPEB Liability</t>
  </si>
  <si>
    <t>166, 169A</t>
  </si>
  <si>
    <t>Inflation</t>
  </si>
  <si>
    <t>Salary increases</t>
  </si>
  <si>
    <t>Graded salary ranges from 3.44 to 8.72 percent based on age, including inflation, averaging 4 percent</t>
  </si>
  <si>
    <t>Healthcare cost trend rates</t>
  </si>
  <si>
    <t>Retiree's share of benefit-related costs</t>
  </si>
  <si>
    <t xml:space="preserve">Members are required to make monthly contributions in order to maintain their coverage. For the purpose of this Valuation a weighted average has been used with weights derived from the current distribution of members among plans offered.   
</t>
  </si>
  <si>
    <t>Unless noted otherwise, the actuarial demographic assumptions used in the June 30, 2017, valuations were the same as those employed in the July 1, 2017 Pension Actuarial Valuation of the Tennessee Consolidated Retirement System (TCRS). These assumptions were developed by TCRS based on the results of an actuarial experience study for the period July 1, 2012 - June 30, 2016. The demographic assumptions were adjusted to more  closely reflect actual and expected future experience. Mortality tables are used to measure the probabilities of participants dying before and after retirement.  The mortality rates employed in this valuation are taken from the RP-2014 Healthy Participant Mortality Table for Annuitants for non-disabled post-retirement mortality, with mortality improvement projected to all future years using Scale MP-2016. Post-retirement tables are Blue Collar and adjusted with a 2% load for males and a -3% load for females. Mortality rates for impaired lives are the same as those used by TCRS and are taken from a gender distinct table published in the IRS Ruling 96-7 for disabled lives with a 10% load.</t>
  </si>
  <si>
    <t>Changes in the Total OPEB Liability</t>
  </si>
  <si>
    <t>Total OPEB Liability
(a)</t>
  </si>
  <si>
    <t>168A</t>
  </si>
  <si>
    <t>Changes for the year:</t>
  </si>
  <si>
    <t xml:space="preserve">    Service cost</t>
  </si>
  <si>
    <t>168B(1)</t>
  </si>
  <si>
    <t xml:space="preserve">    Interest</t>
  </si>
  <si>
    <t>168B(2)</t>
  </si>
  <si>
    <t xml:space="preserve">    Changes of benefit terms</t>
  </si>
  <si>
    <t>168B(3)</t>
  </si>
  <si>
    <t xml:space="preserve">    Differences between expected and actual experience</t>
  </si>
  <si>
    <t>168B(4)</t>
  </si>
  <si>
    <t xml:space="preserve">    Change in assumptions</t>
  </si>
  <si>
    <t>168B(5)</t>
  </si>
  <si>
    <t xml:space="preserve">    Benefit payments</t>
  </si>
  <si>
    <t>168B(6)</t>
  </si>
  <si>
    <t>Net changes</t>
  </si>
  <si>
    <t>168C</t>
  </si>
  <si>
    <t>169C</t>
  </si>
  <si>
    <t>169D</t>
  </si>
  <si>
    <t>N/A</t>
  </si>
  <si>
    <r>
      <rPr>
        <b/>
        <i/>
        <sz val="10"/>
        <color theme="1"/>
        <rFont val="Times New Roman"/>
        <family val="1"/>
      </rPr>
      <t xml:space="preserve">Allocated insurance contracts - </t>
    </r>
    <r>
      <rPr>
        <sz val="10"/>
        <color theme="1"/>
        <rFont val="Times New Roman"/>
        <family val="1"/>
      </rPr>
      <t>This section will include a brief discussion of any benefits, during measurement period attributable to allocated insurance contracts (if applicable).</t>
    </r>
  </si>
  <si>
    <t>169E</t>
  </si>
  <si>
    <t>169F</t>
  </si>
  <si>
    <t>167B</t>
  </si>
  <si>
    <t>Total OPEB liability</t>
  </si>
  <si>
    <t>$</t>
  </si>
  <si>
    <t>167A</t>
  </si>
  <si>
    <t>OPEB Expense and Deferred Outflows of Resources and Deferred Inflows of Resources Related to OPEB</t>
  </si>
  <si>
    <t>169G</t>
  </si>
  <si>
    <t>169H</t>
  </si>
  <si>
    <t>Deferred Outflows of resources</t>
  </si>
  <si>
    <t>Deferred Inflows of resources</t>
  </si>
  <si>
    <t xml:space="preserve">    Differences between actual and expected experience</t>
  </si>
  <si>
    <t>169H(1)</t>
  </si>
  <si>
    <t xml:space="preserve">    Changes of assumptions</t>
  </si>
  <si>
    <t>169H(2)</t>
  </si>
  <si>
    <t xml:space="preserve">    Employer payments subsequent to the measurement date</t>
  </si>
  <si>
    <t>169H(4)</t>
  </si>
  <si>
    <t>Total</t>
  </si>
  <si>
    <t>The amounts shown above for "Employer payments subsequent to the measurement date" will be recognized as a reduction to total OPEB liability in the following measurement period.</t>
  </si>
  <si>
    <t>169I(2)</t>
  </si>
  <si>
    <t>Amounts reported as deferred outflows of resources and deferred inflows of resources will be recognized in OPEB expense as follows:</t>
  </si>
  <si>
    <t>169I</t>
  </si>
  <si>
    <t>For the year ended June 30:</t>
  </si>
  <si>
    <t>Thereafter</t>
  </si>
  <si>
    <t>In the table above, positive amounts will increase OPEB expense while negative amounts will decrease OPEB expense.</t>
  </si>
  <si>
    <t>Required Supplementary Information</t>
  </si>
  <si>
    <t>57A</t>
  </si>
  <si>
    <t>Schedule of Changes in [entity name] Total OPEB Liability and Related Ratios</t>
  </si>
  <si>
    <t>Last Fiscal Year
(dollar amount in thousands)</t>
  </si>
  <si>
    <t xml:space="preserve">Total OPEB liability  </t>
  </si>
  <si>
    <t>Service cost</t>
  </si>
  <si>
    <t>170A</t>
  </si>
  <si>
    <t>Interest</t>
  </si>
  <si>
    <t>Changes of benefit terms</t>
  </si>
  <si>
    <t>Differences between expected and actual experience</t>
  </si>
  <si>
    <t>Changes of assumptions</t>
  </si>
  <si>
    <t>Benefit payments</t>
  </si>
  <si>
    <t>Net change in total OPEB liability</t>
  </si>
  <si>
    <t>Total OPEB liability - beginning</t>
  </si>
  <si>
    <t>Total OPEB liability - ending (a)</t>
  </si>
  <si>
    <t>170A, B(1)</t>
  </si>
  <si>
    <t>Covered-employee payroll</t>
  </si>
  <si>
    <t>GASB 85 para 14</t>
  </si>
  <si>
    <t>Total OPEB liability as a percentage of covered-employee payroll</t>
  </si>
  <si>
    <t>170B(1)c</t>
  </si>
  <si>
    <t>Notes to Schedule</t>
  </si>
  <si>
    <t>There are no assets accumulating, in a trust that meets the criteria in paragraph 4 of GASB Statement No. 75, related to this OPEB plan.</t>
  </si>
  <si>
    <t>The amounts reported for each fiscal year were determined as of the prior fiscal year-end.</t>
  </si>
  <si>
    <t>This schedule is intended to display ten years of information.  Additional years will be displayed as they become available.</t>
  </si>
  <si>
    <t>[information about factors that significantly affect trends in the amounts reported in the RSI schedule should be presented as notes to the schedules. This would include changes of benefit terms, change in size or composition of population or changes in assumptions.  Investment related changes disclosures should be limited to those that the OPEB plan or participants have influence, such as over investment policies but not changes in market prices]</t>
  </si>
  <si>
    <t>The state will administer one multiple employer defined benefit plan in which it will also report as a employer for OPEB benefits related to state employees (primary government and component units) who will receive retirement benefits from the Tennessee Plan (post-65).  The plan will operate on a paygo basis. The state will also be a participant in the plan as a governmental nonemployer contributing entity in a special funding situation related to the subsidy provided to retired teachers of LEA's. This sheet covers the local government reporting and notes for particpation in the TNP (employer is not part of a special funding situation).</t>
  </si>
  <si>
    <t xml:space="preserve">In accordance with TCA 8-27-209, the state insurance committees established by TCAs 8-27-201, 8-27-301 and 8-27-701 determine the required payments to the plan by member employers and employees. Claims liabilities of the plan are periodically computed using actuarial and statistical techniques to establish premium rates.  Administrative costs are allocated to plan participants. Employers contribute towards employee costs based on their own developed policies.  During the current reporting period, the [entity name] paid $xxx.xxx million to the TNP for OPEB benefits as they came due. </t>
  </si>
  <si>
    <t>The premium subsidies provided to retirees in the Tennessee Plan are assumed to remain unchanged for the entire projection, therefore trend rates are not applicable.</t>
  </si>
  <si>
    <t>TNP</t>
  </si>
  <si>
    <t>1% Decrease
(2.53)</t>
  </si>
  <si>
    <t>Healthcare Cost Trend Rates
(3.53)</t>
  </si>
  <si>
    <t>1% Increase
(4.53)</t>
  </si>
  <si>
    <t>Click in Cell Below and Select Your Organization</t>
  </si>
  <si>
    <t>Debit</t>
  </si>
  <si>
    <t>Credit</t>
  </si>
  <si>
    <t>OPEB Liability</t>
  </si>
  <si>
    <t xml:space="preserve">        OPEB Liability</t>
  </si>
  <si>
    <t>DO Benefit Payments Subsequent to Measurement Date</t>
  </si>
  <si>
    <t>OPEB Expense</t>
  </si>
  <si>
    <t>Deferred Inflow of Resources 2018 Change in Assumptions</t>
  </si>
  <si>
    <t xml:space="preserve">        DO Benefit Payments Subsequent to Measurement Date</t>
  </si>
  <si>
    <t>Total OPEB Liability After Above Entries</t>
  </si>
  <si>
    <t>Total OPEB Liability Per Valuation Results</t>
  </si>
  <si>
    <t>Total Change in OPEB Liability Per This Tab</t>
  </si>
  <si>
    <t>Total Change in OPEB Liability Per Results Tab</t>
  </si>
  <si>
    <t>Recommended New Accounts</t>
  </si>
  <si>
    <t>Tennessee (Medicare Supplement) Plan - PayGo No Special Funding Situation - Local Government Reporting</t>
  </si>
  <si>
    <t>Local Government Insurance Plan - PayGo No Special Funding Situation - Local Government Reporting</t>
  </si>
  <si>
    <t>Unless noted otherwise, the actuarial demographic assumptions used in the June 30, 2017, valuations were the same as those employed in the July 1, 2017 Pension Actuarial Valuation of the Tennessee Consolidated Retirement System (TCRS). These assumptions were developed by TCRS based on the results of an actuarial experience study for the period July 1, 2012 - June 30, 2016. The demographic assumptions were adjusted to more closely reflect actual and expected future experience. Mortality tables are used to measure the probabilities of participants dying before and after retirement.  The mortality rates employed in this valuation are taken from the RP-2014 Healthy Participant Mortality Table for Annuitants for non-disabled post-retirement mortality, with mortality improvement projected to all future years using Scale MP-2016. Post-retirement tables are Blue Collar and adjusted with a 2% load for males and a -3% load for females. Mortality rates for impaired lives are the same as those used by TCRS and are taken from a gender distinct table published in the IRS Ruling 96-7 for disabled lives with a 10% load.</t>
  </si>
  <si>
    <r>
      <rPr>
        <b/>
        <sz val="8"/>
        <color rgb="FFFFFFFF"/>
        <rFont val="Times New Roman"/>
        <family val="1"/>
      </rPr>
      <t>Employer</t>
    </r>
  </si>
  <si>
    <r>
      <rPr>
        <sz val="8"/>
        <rFont val="Times New Roman"/>
        <family val="1"/>
      </rPr>
      <t>21St Drug Task Force</t>
    </r>
  </si>
  <si>
    <r>
      <rPr>
        <sz val="8"/>
        <rFont val="Times New Roman"/>
        <family val="1"/>
      </rPr>
      <t>Access Svs. Of Mid- TN</t>
    </r>
  </si>
  <si>
    <r>
      <rPr>
        <sz val="8"/>
        <rFont val="Times New Roman"/>
        <family val="1"/>
      </rPr>
      <t>Adult Community Training</t>
    </r>
  </si>
  <si>
    <r>
      <rPr>
        <sz val="8"/>
        <rFont val="Times New Roman"/>
        <family val="1"/>
      </rPr>
      <t>Ag Serv/U-Cumb</t>
    </r>
  </si>
  <si>
    <r>
      <rPr>
        <sz val="8"/>
        <rFont val="Times New Roman"/>
        <family val="1"/>
      </rPr>
      <t>Agape, Inc</t>
    </r>
  </si>
  <si>
    <r>
      <rPr>
        <sz val="8"/>
        <rFont val="Times New Roman"/>
        <family val="1"/>
      </rPr>
      <t>Aid To Dist Fam/Ander C</t>
    </r>
  </si>
  <si>
    <r>
      <rPr>
        <sz val="8"/>
        <rFont val="Times New Roman"/>
        <family val="1"/>
      </rPr>
      <t>AIM Center, Inc.</t>
    </r>
  </si>
  <si>
    <r>
      <rPr>
        <sz val="8"/>
        <rFont val="Times New Roman"/>
        <family val="1"/>
      </rPr>
      <t>Alamo, City of</t>
    </r>
  </si>
  <si>
    <r>
      <rPr>
        <sz val="8"/>
        <rFont val="Times New Roman"/>
        <family val="1"/>
      </rPr>
      <t>Alc/Drug Middle</t>
    </r>
  </si>
  <si>
    <r>
      <rPr>
        <sz val="8"/>
        <rFont val="Times New Roman"/>
        <family val="1"/>
      </rPr>
      <t>Alpha-Talbott</t>
    </r>
  </si>
  <si>
    <r>
      <rPr>
        <sz val="8"/>
        <rFont val="Times New Roman"/>
        <family val="1"/>
      </rPr>
      <t>Anderson Co Cac</t>
    </r>
  </si>
  <si>
    <r>
      <rPr>
        <sz val="8"/>
        <rFont val="Times New Roman"/>
        <family val="1"/>
      </rPr>
      <t>Anderson Co Health Council</t>
    </r>
  </si>
  <si>
    <r>
      <rPr>
        <sz val="8"/>
        <rFont val="Times New Roman"/>
        <family val="1"/>
      </rPr>
      <t>Appalachan Ed Comm</t>
    </r>
  </si>
  <si>
    <r>
      <rPr>
        <sz val="8"/>
        <rFont val="Times New Roman"/>
        <family val="1"/>
      </rPr>
      <t>Arc of Davidson</t>
    </r>
  </si>
  <si>
    <r>
      <rPr>
        <sz val="8"/>
        <rFont val="Times New Roman"/>
        <family val="1"/>
      </rPr>
      <t>Arc Of Hamilton County</t>
    </r>
  </si>
  <si>
    <r>
      <rPr>
        <sz val="8"/>
        <rFont val="Times New Roman"/>
        <family val="1"/>
      </rPr>
      <t>Arc Of Washington Co Inc</t>
    </r>
  </si>
  <si>
    <r>
      <rPr>
        <sz val="8"/>
        <rFont val="Times New Roman"/>
        <family val="1"/>
      </rPr>
      <t>Arc Of Williamson County</t>
    </r>
  </si>
  <si>
    <r>
      <rPr>
        <sz val="8"/>
        <rFont val="Times New Roman"/>
        <family val="1"/>
      </rPr>
      <t>Arts Center of Cannon County</t>
    </r>
  </si>
  <si>
    <r>
      <rPr>
        <sz val="8"/>
        <rFont val="Times New Roman"/>
        <family val="1"/>
      </rPr>
      <t>Association of County Mayors</t>
    </r>
  </si>
  <si>
    <r>
      <rPr>
        <sz val="8"/>
        <rFont val="Times New Roman"/>
        <family val="1"/>
      </rPr>
      <t>Avalon Center, Inc</t>
    </r>
  </si>
  <si>
    <r>
      <rPr>
        <sz val="8"/>
        <rFont val="Times New Roman"/>
        <family val="1"/>
      </rPr>
      <t>Bangham Utilities</t>
    </r>
  </si>
  <si>
    <r>
      <rPr>
        <sz val="8"/>
        <rFont val="Times New Roman"/>
        <family val="1"/>
      </rPr>
      <t>Battered Women, Inc.</t>
    </r>
  </si>
  <si>
    <r>
      <rPr>
        <sz val="8"/>
        <rFont val="Times New Roman"/>
        <family val="1"/>
      </rPr>
      <t>Bedford County Government</t>
    </r>
  </si>
  <si>
    <r>
      <rPr>
        <sz val="8"/>
        <rFont val="Times New Roman"/>
        <family val="1"/>
      </rPr>
      <t>Beech River Watershed Development Auth.</t>
    </r>
  </si>
  <si>
    <r>
      <rPr>
        <sz val="8"/>
        <rFont val="Times New Roman"/>
        <family val="1"/>
      </rPr>
      <t>Behavioral Health Initiatives</t>
    </r>
  </si>
  <si>
    <r>
      <rPr>
        <sz val="8"/>
        <rFont val="Times New Roman"/>
        <family val="1"/>
      </rPr>
      <t>Bells, City Of</t>
    </r>
  </si>
  <si>
    <r>
      <rPr>
        <sz val="8"/>
        <rFont val="Times New Roman"/>
        <family val="1"/>
      </rPr>
      <t>Benton County</t>
    </r>
  </si>
  <si>
    <r>
      <rPr>
        <sz val="8"/>
        <rFont val="Times New Roman"/>
        <family val="1"/>
      </rPr>
      <t>Benton County Highway Department</t>
    </r>
  </si>
  <si>
    <r>
      <rPr>
        <sz val="8"/>
        <rFont val="Times New Roman"/>
        <family val="1"/>
      </rPr>
      <t>Bethlehem Centers of Nashville</t>
    </r>
  </si>
  <si>
    <r>
      <rPr>
        <sz val="8"/>
        <rFont val="Times New Roman"/>
        <family val="1"/>
      </rPr>
      <t>Better Decisions</t>
    </r>
  </si>
  <si>
    <r>
      <rPr>
        <sz val="8"/>
        <rFont val="Times New Roman"/>
        <family val="1"/>
      </rPr>
      <t>Big Creek Utility District</t>
    </r>
  </si>
  <si>
    <r>
      <rPr>
        <sz val="8"/>
        <rFont val="Times New Roman"/>
        <family val="1"/>
      </rPr>
      <t>Blaine, City of</t>
    </r>
  </si>
  <si>
    <r>
      <rPr>
        <sz val="8"/>
        <rFont val="Times New Roman"/>
        <family val="1"/>
      </rPr>
      <t>Blakemore United Methodist Childrens Center</t>
    </r>
  </si>
  <si>
    <r>
      <rPr>
        <sz val="8"/>
        <rFont val="Times New Roman"/>
        <family val="1"/>
      </rPr>
      <t>Bledsoe County</t>
    </r>
  </si>
  <si>
    <r>
      <rPr>
        <sz val="8"/>
        <rFont val="Times New Roman"/>
        <family val="1"/>
      </rPr>
      <t>Bloomingdale Utility</t>
    </r>
  </si>
  <si>
    <r>
      <rPr>
        <sz val="8"/>
        <rFont val="Times New Roman"/>
        <family val="1"/>
      </rPr>
      <t>Blount Co Comm Act Agency</t>
    </r>
  </si>
  <si>
    <r>
      <rPr>
        <sz val="8"/>
        <rFont val="Times New Roman"/>
        <family val="1"/>
      </rPr>
      <t>Bolivar</t>
    </r>
  </si>
  <si>
    <r>
      <rPr>
        <sz val="8"/>
        <rFont val="Times New Roman"/>
        <family val="1"/>
      </rPr>
      <t>Bon Aqua Lyles Utility Dist</t>
    </r>
  </si>
  <si>
    <r>
      <rPr>
        <sz val="8"/>
        <rFont val="Times New Roman"/>
        <family val="1"/>
      </rPr>
      <t>Bon De Croft Utility</t>
    </r>
  </si>
  <si>
    <r>
      <rPr>
        <sz val="8"/>
        <rFont val="Times New Roman"/>
        <family val="1"/>
      </rPr>
      <t>Bountiful Basket Nutrition Program</t>
    </r>
  </si>
  <si>
    <r>
      <rPr>
        <sz val="8"/>
        <rFont val="Times New Roman"/>
        <family val="1"/>
      </rPr>
      <t>Bradley County Government</t>
    </r>
  </si>
  <si>
    <r>
      <rPr>
        <sz val="8"/>
        <rFont val="Times New Roman"/>
        <family val="1"/>
      </rPr>
      <t>Bradley Nursing</t>
    </r>
  </si>
  <si>
    <r>
      <rPr>
        <sz val="8"/>
        <rFont val="Times New Roman"/>
        <family val="1"/>
      </rPr>
      <t>Bradley/Cleveland Csa</t>
    </r>
  </si>
  <si>
    <r>
      <rPr>
        <sz val="8"/>
        <rFont val="Times New Roman"/>
        <family val="1"/>
      </rPr>
      <t>Bradley/Cleveland Svs. Inc</t>
    </r>
  </si>
  <si>
    <r>
      <rPr>
        <sz val="8"/>
        <rFont val="Times New Roman"/>
        <family val="1"/>
      </rPr>
      <t>Bridge Refugee Services</t>
    </r>
  </si>
  <si>
    <r>
      <rPr>
        <sz val="8"/>
        <rFont val="Times New Roman"/>
        <family val="1"/>
      </rPr>
      <t>Bridges Of Williamson Co</t>
    </r>
  </si>
  <si>
    <r>
      <rPr>
        <sz val="8"/>
        <rFont val="Times New Roman"/>
        <family val="1"/>
      </rPr>
      <t>Buffalo River Reg Lib</t>
    </r>
  </si>
  <si>
    <r>
      <rPr>
        <sz val="8"/>
        <rFont val="Times New Roman"/>
        <family val="1"/>
      </rPr>
      <t>Cagle-Fredonia Utility District</t>
    </r>
  </si>
  <si>
    <r>
      <rPr>
        <sz val="8"/>
        <rFont val="Times New Roman"/>
        <family val="1"/>
      </rPr>
      <t>Camden City</t>
    </r>
  </si>
  <si>
    <r>
      <rPr>
        <sz val="8"/>
        <rFont val="Times New Roman"/>
        <family val="1"/>
      </rPr>
      <t>Campaign for a HealthyRespTN</t>
    </r>
  </si>
  <si>
    <r>
      <rPr>
        <sz val="8"/>
        <rFont val="Times New Roman"/>
        <family val="1"/>
      </rPr>
      <t>Campbell Co 911</t>
    </r>
  </si>
  <si>
    <r>
      <rPr>
        <sz val="8"/>
        <rFont val="Times New Roman"/>
        <family val="1"/>
      </rPr>
      <t>Caney Fork Reg Lib</t>
    </r>
  </si>
  <si>
    <r>
      <rPr>
        <sz val="8"/>
        <rFont val="Times New Roman"/>
        <family val="1"/>
      </rPr>
      <t>Care Of Savannah</t>
    </r>
  </si>
  <si>
    <r>
      <rPr>
        <sz val="8"/>
        <rFont val="Times New Roman"/>
        <family val="1"/>
      </rPr>
      <t>Carey Counseling Center</t>
    </r>
  </si>
  <si>
    <r>
      <rPr>
        <sz val="8"/>
        <rFont val="Times New Roman"/>
        <family val="1"/>
      </rPr>
      <t>Carroll Co. E-911</t>
    </r>
  </si>
  <si>
    <r>
      <rPr>
        <sz val="8"/>
        <rFont val="Times New Roman"/>
        <family val="1"/>
      </rPr>
      <t>Carroll County Government</t>
    </r>
  </si>
  <si>
    <r>
      <rPr>
        <sz val="8"/>
        <rFont val="Times New Roman"/>
        <family val="1"/>
      </rPr>
      <t>Carroll County Highway Dept.</t>
    </r>
  </si>
  <si>
    <r>
      <rPr>
        <sz val="8"/>
        <rFont val="Times New Roman"/>
        <family val="1"/>
      </rPr>
      <t>Cary/Jacks Utility</t>
    </r>
  </si>
  <si>
    <r>
      <rPr>
        <sz val="8"/>
        <rFont val="Times New Roman"/>
        <family val="1"/>
      </rPr>
      <t>Casa Juvenile Sv Assn</t>
    </r>
  </si>
  <si>
    <r>
      <rPr>
        <sz val="8"/>
        <rFont val="Times New Roman"/>
        <family val="1"/>
      </rPr>
      <t>CASA of the 9th Judicial District</t>
    </r>
  </si>
  <si>
    <r>
      <rPr>
        <sz val="8"/>
        <rFont val="Times New Roman"/>
        <family val="1"/>
      </rPr>
      <t>CASA TN Heartland</t>
    </r>
  </si>
  <si>
    <r>
      <rPr>
        <sz val="8"/>
        <rFont val="Times New Roman"/>
        <family val="1"/>
      </rPr>
      <t>Castillian Springs-Bethpage Ut</t>
    </r>
  </si>
  <si>
    <r>
      <rPr>
        <sz val="8"/>
        <rFont val="Times New Roman"/>
        <family val="1"/>
      </rPr>
      <t>Cease, Inc</t>
    </r>
  </si>
  <si>
    <r>
      <rPr>
        <sz val="8"/>
        <rFont val="Times New Roman"/>
        <family val="1"/>
      </rPr>
      <t>Center For Indep Living</t>
    </r>
  </si>
  <si>
    <r>
      <rPr>
        <sz val="8"/>
        <rFont val="Times New Roman"/>
        <family val="1"/>
      </rPr>
      <t>Center For Living &amp; Learning</t>
    </r>
  </si>
  <si>
    <r>
      <rPr>
        <sz val="8"/>
        <rFont val="Times New Roman"/>
        <family val="1"/>
      </rPr>
      <t>Cerebral Palsy Center</t>
    </r>
  </si>
  <si>
    <r>
      <rPr>
        <sz val="8"/>
        <rFont val="Times New Roman"/>
        <family val="1"/>
      </rPr>
      <t>Chamber Of Commerce</t>
    </r>
  </si>
  <si>
    <r>
      <rPr>
        <sz val="8"/>
        <rFont val="Times New Roman"/>
        <family val="1"/>
      </rPr>
      <t>Chattanooga Cares Inc</t>
    </r>
  </si>
  <si>
    <r>
      <rPr>
        <sz val="8"/>
        <rFont val="Times New Roman"/>
        <family val="1"/>
      </rPr>
      <t>Chattanooga Endeavors</t>
    </r>
  </si>
  <si>
    <r>
      <rPr>
        <sz val="8"/>
        <rFont val="Times New Roman"/>
        <family val="1"/>
      </rPr>
      <t>Chattanooga Housing Authority</t>
    </r>
  </si>
  <si>
    <r>
      <rPr>
        <sz val="8"/>
        <rFont val="Times New Roman"/>
        <family val="1"/>
      </rPr>
      <t>Cheatham Co. Government</t>
    </r>
  </si>
  <si>
    <r>
      <rPr>
        <sz val="8"/>
        <rFont val="Times New Roman"/>
        <family val="1"/>
      </rPr>
      <t>Cheatham Co. Highway Dept.</t>
    </r>
  </si>
  <si>
    <r>
      <rPr>
        <sz val="8"/>
        <rFont val="Times New Roman"/>
        <family val="1"/>
      </rPr>
      <t>Chester Co Highway Dept</t>
    </r>
  </si>
  <si>
    <r>
      <rPr>
        <sz val="8"/>
        <rFont val="Times New Roman"/>
        <family val="1"/>
      </rPr>
      <t>Chester Co. Government</t>
    </r>
  </si>
  <si>
    <r>
      <rPr>
        <sz val="8"/>
        <rFont val="Times New Roman"/>
        <family val="1"/>
      </rPr>
      <t>Children's Advocacy Center, 31st J.D.</t>
    </r>
  </si>
  <si>
    <r>
      <rPr>
        <sz val="8"/>
        <rFont val="Times New Roman"/>
        <family val="1"/>
      </rPr>
      <t>Children'S Advocacy Ctr</t>
    </r>
  </si>
  <si>
    <r>
      <rPr>
        <sz val="8"/>
        <rFont val="Times New Roman"/>
        <family val="1"/>
      </rPr>
      <t>City of Belle Meade</t>
    </r>
  </si>
  <si>
    <r>
      <rPr>
        <sz val="8"/>
        <rFont val="Times New Roman"/>
        <family val="1"/>
      </rPr>
      <t>City Of Big Sandy</t>
    </r>
  </si>
  <si>
    <r>
      <rPr>
        <sz val="8"/>
        <rFont val="Times New Roman"/>
        <family val="1"/>
      </rPr>
      <t>City Of Clifton</t>
    </r>
  </si>
  <si>
    <r>
      <rPr>
        <sz val="8"/>
        <rFont val="Times New Roman"/>
        <family val="1"/>
      </rPr>
      <t>City Of Collegedale</t>
    </r>
  </si>
  <si>
    <r>
      <rPr>
        <sz val="8"/>
        <rFont val="Times New Roman"/>
        <family val="1"/>
      </rPr>
      <t>City Of Cross Plains</t>
    </r>
  </si>
  <si>
    <r>
      <rPr>
        <sz val="8"/>
        <rFont val="Times New Roman"/>
        <family val="1"/>
      </rPr>
      <t>City Of Dayton</t>
    </r>
  </si>
  <si>
    <r>
      <rPr>
        <sz val="8"/>
        <rFont val="Times New Roman"/>
        <family val="1"/>
      </rPr>
      <t>City Of Decherd</t>
    </r>
  </si>
  <si>
    <r>
      <rPr>
        <sz val="8"/>
        <rFont val="Times New Roman"/>
        <family val="1"/>
      </rPr>
      <t>City Of Dresden</t>
    </r>
  </si>
  <si>
    <r>
      <rPr>
        <sz val="8"/>
        <rFont val="Times New Roman"/>
        <family val="1"/>
      </rPr>
      <t>City Of Dunlap</t>
    </r>
  </si>
  <si>
    <r>
      <rPr>
        <sz val="8"/>
        <rFont val="Times New Roman"/>
        <family val="1"/>
      </rPr>
      <t>City of Eastridge</t>
    </r>
  </si>
  <si>
    <r>
      <rPr>
        <sz val="8"/>
        <rFont val="Times New Roman"/>
        <family val="1"/>
      </rPr>
      <t>City Of Erin</t>
    </r>
  </si>
  <si>
    <r>
      <rPr>
        <sz val="8"/>
        <rFont val="Times New Roman"/>
        <family val="1"/>
      </rPr>
      <t>City Of Ethridge</t>
    </r>
  </si>
  <si>
    <r>
      <rPr>
        <sz val="8"/>
        <rFont val="Times New Roman"/>
        <family val="1"/>
      </rPr>
      <t>City of Forest hill</t>
    </r>
  </si>
  <si>
    <r>
      <rPr>
        <sz val="8"/>
        <rFont val="Times New Roman"/>
        <family val="1"/>
      </rPr>
      <t>City Of Gleason</t>
    </r>
  </si>
  <si>
    <r>
      <rPr>
        <sz val="8"/>
        <rFont val="Times New Roman"/>
        <family val="1"/>
      </rPr>
      <t>City Of Greenbrier</t>
    </r>
  </si>
  <si>
    <r>
      <rPr>
        <sz val="8"/>
        <rFont val="Times New Roman"/>
        <family val="1"/>
      </rPr>
      <t>City of Harriman</t>
    </r>
  </si>
  <si>
    <r>
      <rPr>
        <sz val="8"/>
        <rFont val="Times New Roman"/>
        <family val="1"/>
      </rPr>
      <t>City of Hohenwald</t>
    </r>
  </si>
  <si>
    <r>
      <rPr>
        <sz val="8"/>
        <rFont val="Times New Roman"/>
        <family val="1"/>
      </rPr>
      <t>City of Humboldt</t>
    </r>
  </si>
  <si>
    <r>
      <rPr>
        <sz val="8"/>
        <rFont val="Times New Roman"/>
        <family val="1"/>
      </rPr>
      <t>City Of Jamestown</t>
    </r>
  </si>
  <si>
    <r>
      <rPr>
        <sz val="8"/>
        <rFont val="Times New Roman"/>
        <family val="1"/>
      </rPr>
      <t>City Of Kingston</t>
    </r>
  </si>
  <si>
    <r>
      <rPr>
        <sz val="8"/>
        <rFont val="Times New Roman"/>
        <family val="1"/>
      </rPr>
      <t>City Of Lafayette</t>
    </r>
  </si>
  <si>
    <r>
      <rPr>
        <sz val="8"/>
        <rFont val="Times New Roman"/>
        <family val="1"/>
      </rPr>
      <t>City Of Lakeland</t>
    </r>
  </si>
  <si>
    <r>
      <rPr>
        <sz val="8"/>
        <rFont val="Times New Roman"/>
        <family val="1"/>
      </rPr>
      <t>City Of Lakesite</t>
    </r>
  </si>
  <si>
    <r>
      <rPr>
        <sz val="8"/>
        <rFont val="Times New Roman"/>
        <family val="1"/>
      </rPr>
      <t>City of Lakewood</t>
    </r>
  </si>
  <si>
    <r>
      <rPr>
        <sz val="8"/>
        <rFont val="Times New Roman"/>
        <family val="1"/>
      </rPr>
      <t>City of Lawrenceburg</t>
    </r>
  </si>
  <si>
    <r>
      <rPr>
        <sz val="8"/>
        <rFont val="Times New Roman"/>
        <family val="1"/>
      </rPr>
      <t>City Of Lexington</t>
    </r>
  </si>
  <si>
    <r>
      <rPr>
        <sz val="8"/>
        <rFont val="Times New Roman"/>
        <family val="1"/>
      </rPr>
      <t>City Of Lobelville</t>
    </r>
  </si>
  <si>
    <r>
      <rPr>
        <sz val="8"/>
        <rFont val="Times New Roman"/>
        <family val="1"/>
      </rPr>
      <t>City Of Loretto</t>
    </r>
  </si>
  <si>
    <r>
      <rPr>
        <sz val="8"/>
        <rFont val="Times New Roman"/>
        <family val="1"/>
      </rPr>
      <t>City Of Lynnville</t>
    </r>
  </si>
  <si>
    <r>
      <rPr>
        <sz val="8"/>
        <rFont val="Times New Roman"/>
        <family val="1"/>
      </rPr>
      <t>City of Manchester</t>
    </r>
  </si>
  <si>
    <r>
      <rPr>
        <sz val="8"/>
        <rFont val="Times New Roman"/>
        <family val="1"/>
      </rPr>
      <t>City of Michie</t>
    </r>
  </si>
  <si>
    <r>
      <rPr>
        <sz val="8"/>
        <rFont val="Times New Roman"/>
        <family val="1"/>
      </rPr>
      <t>City of Michie Water Systems</t>
    </r>
  </si>
  <si>
    <r>
      <rPr>
        <sz val="8"/>
        <rFont val="Times New Roman"/>
        <family val="1"/>
      </rPr>
      <t>City Of New Johnsonville</t>
    </r>
  </si>
  <si>
    <r>
      <rPr>
        <sz val="8"/>
        <rFont val="Times New Roman"/>
        <family val="1"/>
      </rPr>
      <t>City of Newbern</t>
    </r>
  </si>
  <si>
    <r>
      <rPr>
        <sz val="8"/>
        <rFont val="Times New Roman"/>
        <family val="1"/>
      </rPr>
      <t>City of Oak Ridge</t>
    </r>
  </si>
  <si>
    <r>
      <rPr>
        <sz val="8"/>
        <rFont val="Times New Roman"/>
        <family val="1"/>
      </rPr>
      <t>City Of Parsons</t>
    </r>
  </si>
  <si>
    <r>
      <rPr>
        <sz val="8"/>
        <rFont val="Times New Roman"/>
        <family val="1"/>
      </rPr>
      <t>City of Portland</t>
    </r>
  </si>
  <si>
    <r>
      <rPr>
        <sz val="8"/>
        <rFont val="Times New Roman"/>
        <family val="1"/>
      </rPr>
      <t>City Of Puryear</t>
    </r>
  </si>
  <si>
    <r>
      <rPr>
        <sz val="8"/>
        <rFont val="Times New Roman"/>
        <family val="1"/>
      </rPr>
      <t>City of Ripley</t>
    </r>
  </si>
  <si>
    <r>
      <rPr>
        <sz val="8"/>
        <rFont val="Times New Roman"/>
        <family val="1"/>
      </rPr>
      <t>City Of Sharon</t>
    </r>
  </si>
  <si>
    <r>
      <rPr>
        <sz val="8"/>
        <rFont val="Times New Roman"/>
        <family val="1"/>
      </rPr>
      <t>City Of Smithville</t>
    </r>
  </si>
  <si>
    <r>
      <rPr>
        <sz val="8"/>
        <rFont val="Times New Roman"/>
        <family val="1"/>
      </rPr>
      <t>City Of South Pittsburg</t>
    </r>
  </si>
  <si>
    <r>
      <rPr>
        <sz val="8"/>
        <rFont val="Times New Roman"/>
        <family val="1"/>
      </rPr>
      <t>City Of Tiptonville</t>
    </r>
  </si>
  <si>
    <r>
      <rPr>
        <sz val="8"/>
        <rFont val="Times New Roman"/>
        <family val="1"/>
      </rPr>
      <t>City Of Wartburg</t>
    </r>
  </si>
  <si>
    <r>
      <rPr>
        <sz val="8"/>
        <rFont val="Times New Roman"/>
        <family val="1"/>
      </rPr>
      <t>City Of Waverly</t>
    </r>
  </si>
  <si>
    <r>
      <rPr>
        <sz val="8"/>
        <rFont val="Times New Roman"/>
        <family val="1"/>
      </rPr>
      <t>City of Waynesboro</t>
    </r>
  </si>
  <si>
    <r>
      <rPr>
        <sz val="8"/>
        <rFont val="Times New Roman"/>
        <family val="1"/>
      </rPr>
      <t>City Of White Bluff</t>
    </r>
  </si>
  <si>
    <r>
      <rPr>
        <sz val="8"/>
        <rFont val="Times New Roman"/>
        <family val="1"/>
      </rPr>
      <t>Claiborne Co Hwy.</t>
    </r>
  </si>
  <si>
    <r>
      <rPr>
        <sz val="8"/>
        <rFont val="Times New Roman"/>
        <family val="1"/>
      </rPr>
      <t>Clarksville Gas Water Sewer</t>
    </r>
  </si>
  <si>
    <r>
      <rPr>
        <sz val="8"/>
        <rFont val="Times New Roman"/>
        <family val="1"/>
      </rPr>
      <t>Clarksville General Fund</t>
    </r>
  </si>
  <si>
    <r>
      <rPr>
        <sz val="8"/>
        <rFont val="Times New Roman"/>
        <family val="1"/>
      </rPr>
      <t>Clarksville Housing</t>
    </r>
  </si>
  <si>
    <r>
      <rPr>
        <sz val="8"/>
        <rFont val="Times New Roman"/>
        <family val="1"/>
      </rPr>
      <t>Clarksville Public Safety</t>
    </r>
  </si>
  <si>
    <r>
      <rPr>
        <sz val="8"/>
        <rFont val="Times New Roman"/>
        <family val="1"/>
      </rPr>
      <t>Clarksville Transportation</t>
    </r>
  </si>
  <si>
    <r>
      <rPr>
        <sz val="8"/>
        <rFont val="Times New Roman"/>
        <family val="1"/>
      </rPr>
      <t>Clarksville/Montgomery Caa</t>
    </r>
  </si>
  <si>
    <r>
      <rPr>
        <sz val="8"/>
        <rFont val="Times New Roman"/>
        <family val="1"/>
      </rPr>
      <t>Clearfork Utility</t>
    </r>
  </si>
  <si>
    <r>
      <rPr>
        <sz val="8"/>
        <rFont val="Times New Roman"/>
        <family val="1"/>
      </rPr>
      <t>Clinchfield Sr Adult Ctr</t>
    </r>
  </si>
  <si>
    <r>
      <rPr>
        <sz val="8"/>
        <rFont val="Times New Roman"/>
        <family val="1"/>
      </rPr>
      <t>Clinch-Powell Educational Cooperation</t>
    </r>
  </si>
  <si>
    <r>
      <rPr>
        <sz val="8"/>
        <rFont val="Times New Roman"/>
        <family val="1"/>
      </rPr>
      <t>Clinton Fire and Police</t>
    </r>
  </si>
  <si>
    <r>
      <rPr>
        <sz val="8"/>
        <rFont val="Times New Roman"/>
        <family val="1"/>
      </rPr>
      <t>Clinton Housing Authority</t>
    </r>
  </si>
  <si>
    <r>
      <rPr>
        <sz val="8"/>
        <rFont val="Times New Roman"/>
        <family val="1"/>
      </rPr>
      <t>Cnty Officials Assoc. of TN</t>
    </r>
  </si>
  <si>
    <r>
      <rPr>
        <sz val="8"/>
        <rFont val="Times New Roman"/>
        <family val="1"/>
      </rPr>
      <t>Cocaine Alcohol Awareness Program, Inc.</t>
    </r>
  </si>
  <si>
    <r>
      <rPr>
        <sz val="8"/>
        <rFont val="Times New Roman"/>
        <family val="1"/>
      </rPr>
      <t>Cocke Co 911</t>
    </r>
  </si>
  <si>
    <r>
      <rPr>
        <sz val="8"/>
        <rFont val="Times New Roman"/>
        <family val="1"/>
      </rPr>
      <t>Cocke County</t>
    </r>
  </si>
  <si>
    <r>
      <rPr>
        <sz val="8"/>
        <rFont val="Times New Roman"/>
        <family val="1"/>
      </rPr>
      <t>Cocke County Highway Department</t>
    </r>
  </si>
  <si>
    <r>
      <rPr>
        <sz val="8"/>
        <rFont val="Times New Roman"/>
        <family val="1"/>
      </rPr>
      <t>Coffee County</t>
    </r>
  </si>
  <si>
    <r>
      <rPr>
        <sz val="8"/>
        <rFont val="Times New Roman"/>
        <family val="1"/>
      </rPr>
      <t>Community Anti-Drug Coalition</t>
    </r>
  </si>
  <si>
    <r>
      <rPr>
        <sz val="8"/>
        <rFont val="Times New Roman"/>
        <family val="1"/>
      </rPr>
      <t>Community Development Ctr</t>
    </r>
  </si>
  <si>
    <r>
      <rPr>
        <sz val="8"/>
        <rFont val="Times New Roman"/>
        <family val="1"/>
      </rPr>
      <t>Community Foundation Of Middle TN</t>
    </r>
  </si>
  <si>
    <r>
      <rPr>
        <sz val="8"/>
        <rFont val="Times New Roman"/>
        <family val="1"/>
      </rPr>
      <t>Community Hlth</t>
    </r>
  </si>
  <si>
    <r>
      <rPr>
        <sz val="8"/>
        <rFont val="Times New Roman"/>
        <family val="1"/>
      </rPr>
      <t>Community Network Svs.</t>
    </r>
  </si>
  <si>
    <r>
      <rPr>
        <sz val="8"/>
        <rFont val="Times New Roman"/>
        <family val="1"/>
      </rPr>
      <t>Comprehensive Care Center</t>
    </r>
  </si>
  <si>
    <r>
      <rPr>
        <sz val="8"/>
        <rFont val="Times New Roman"/>
        <family val="1"/>
      </rPr>
      <t>Cookville Boat Dock utility</t>
    </r>
  </si>
  <si>
    <r>
      <rPr>
        <sz val="8"/>
        <rFont val="Times New Roman"/>
        <family val="1"/>
      </rPr>
      <t>Cordell Hull Utility District</t>
    </r>
  </si>
  <si>
    <r>
      <rPr>
        <sz val="8"/>
        <rFont val="Times New Roman"/>
        <family val="1"/>
      </rPr>
      <t>Core Services of Northeast Tennessee</t>
    </r>
  </si>
  <si>
    <r>
      <rPr>
        <sz val="8"/>
        <rFont val="Times New Roman"/>
        <family val="1"/>
      </rPr>
      <t>Cornerstone</t>
    </r>
  </si>
  <si>
    <r>
      <rPr>
        <sz val="8"/>
        <rFont val="Times New Roman"/>
        <family val="1"/>
      </rPr>
      <t>County Wide Utility District</t>
    </r>
  </si>
  <si>
    <r>
      <rPr>
        <sz val="8"/>
        <rFont val="Times New Roman"/>
        <family val="1"/>
      </rPr>
      <t>Court Appointed Spec. Advoc.</t>
    </r>
  </si>
  <si>
    <r>
      <rPr>
        <sz val="8"/>
        <rFont val="Times New Roman"/>
        <family val="1"/>
      </rPr>
      <t>Crab Orchard Utility Dist</t>
    </r>
  </si>
  <si>
    <r>
      <rPr>
        <sz val="8"/>
        <rFont val="Times New Roman"/>
        <family val="1"/>
      </rPr>
      <t>Crisis Intervention</t>
    </r>
  </si>
  <si>
    <r>
      <rPr>
        <sz val="8"/>
        <rFont val="Times New Roman"/>
        <family val="1"/>
      </rPr>
      <t>Crockett County Government</t>
    </r>
  </si>
  <si>
    <r>
      <rPr>
        <sz val="8"/>
        <rFont val="Times New Roman"/>
        <family val="1"/>
      </rPr>
      <t>Crockett County Highway</t>
    </r>
  </si>
  <si>
    <r>
      <rPr>
        <sz val="8"/>
        <rFont val="Times New Roman"/>
        <family val="1"/>
      </rPr>
      <t>Crockett Public Utility</t>
    </r>
  </si>
  <si>
    <r>
      <rPr>
        <sz val="8"/>
        <rFont val="Times New Roman"/>
        <family val="1"/>
      </rPr>
      <t>Cumberland Comm Options</t>
    </r>
  </si>
  <si>
    <r>
      <rPr>
        <sz val="8"/>
        <rFont val="Times New Roman"/>
        <family val="1"/>
      </rPr>
      <t>Cumberland County</t>
    </r>
  </si>
  <si>
    <r>
      <rPr>
        <sz val="8"/>
        <rFont val="Times New Roman"/>
        <family val="1"/>
      </rPr>
      <t>Cumberland Heights</t>
    </r>
  </si>
  <si>
    <r>
      <rPr>
        <sz val="8"/>
        <rFont val="Times New Roman"/>
        <family val="1"/>
      </rPr>
      <t>Cumberland Utility Dist</t>
    </r>
  </si>
  <si>
    <r>
      <rPr>
        <sz val="8"/>
        <rFont val="Times New Roman"/>
        <family val="1"/>
      </rPr>
      <t>Cunningham Utility</t>
    </r>
  </si>
  <si>
    <r>
      <rPr>
        <sz val="8"/>
        <rFont val="Times New Roman"/>
        <family val="1"/>
      </rPr>
      <t>Dandridge, Town of</t>
    </r>
  </si>
  <si>
    <r>
      <rPr>
        <sz val="8"/>
        <rFont val="Times New Roman"/>
        <family val="1"/>
      </rPr>
      <t>Decatur County Government</t>
    </r>
  </si>
  <si>
    <r>
      <rPr>
        <sz val="8"/>
        <rFont val="Times New Roman"/>
        <family val="1"/>
      </rPr>
      <t>Decatur County Highway Department</t>
    </r>
  </si>
  <si>
    <r>
      <rPr>
        <sz val="8"/>
        <rFont val="Times New Roman"/>
        <family val="1"/>
      </rPr>
      <t>Dekalb County</t>
    </r>
  </si>
  <si>
    <r>
      <rPr>
        <sz val="8"/>
        <rFont val="Times New Roman"/>
        <family val="1"/>
      </rPr>
      <t>Dekalb County 911</t>
    </r>
  </si>
  <si>
    <r>
      <rPr>
        <sz val="8"/>
        <rFont val="Times New Roman"/>
        <family val="1"/>
      </rPr>
      <t>Dewhite Utility</t>
    </r>
  </si>
  <si>
    <r>
      <rPr>
        <sz val="8"/>
        <rFont val="Times New Roman"/>
        <family val="1"/>
      </rPr>
      <t>Dickson Electric System</t>
    </r>
  </si>
  <si>
    <r>
      <rPr>
        <sz val="8"/>
        <rFont val="Times New Roman"/>
        <family val="1"/>
      </rPr>
      <t>Disability Resource Center</t>
    </r>
  </si>
  <si>
    <r>
      <rPr>
        <sz val="8"/>
        <rFont val="Times New Roman"/>
        <family val="1"/>
      </rPr>
      <t>Dismas, Inc.</t>
    </r>
  </si>
  <si>
    <r>
      <rPr>
        <sz val="8"/>
        <rFont val="Times New Roman"/>
        <family val="1"/>
      </rPr>
      <t>Downtown Ministries</t>
    </r>
  </si>
  <si>
    <r>
      <rPr>
        <sz val="8"/>
        <rFont val="Times New Roman"/>
        <family val="1"/>
      </rPr>
      <t>Duck River Utility Commission</t>
    </r>
  </si>
  <si>
    <r>
      <rPr>
        <sz val="8"/>
        <rFont val="Times New Roman"/>
        <family val="1"/>
      </rPr>
      <t>Dyersburg Housing Authority</t>
    </r>
  </si>
  <si>
    <r>
      <rPr>
        <sz val="8"/>
        <rFont val="Times New Roman"/>
        <family val="1"/>
      </rPr>
      <t>Dyersburg Suburban Consolidated Utility District</t>
    </r>
  </si>
  <si>
    <r>
      <rPr>
        <sz val="8"/>
        <rFont val="Times New Roman"/>
        <family val="1"/>
      </rPr>
      <t>Eagleville, City of</t>
    </r>
  </si>
  <si>
    <r>
      <rPr>
        <sz val="8"/>
        <rFont val="Times New Roman"/>
        <family val="1"/>
      </rPr>
      <t>East TN Cha</t>
    </r>
  </si>
  <si>
    <r>
      <rPr>
        <sz val="8"/>
        <rFont val="Times New Roman"/>
        <family val="1"/>
      </rPr>
      <t>East TN Development Dist</t>
    </r>
  </si>
  <si>
    <r>
      <rPr>
        <sz val="8"/>
        <rFont val="Times New Roman"/>
        <family val="1"/>
      </rPr>
      <t>East TN Foundation</t>
    </r>
  </si>
  <si>
    <r>
      <rPr>
        <sz val="8"/>
        <rFont val="Times New Roman"/>
        <family val="1"/>
      </rPr>
      <t>Easter Seals of TN</t>
    </r>
  </si>
  <si>
    <r>
      <rPr>
        <sz val="8"/>
        <rFont val="Times New Roman"/>
        <family val="1"/>
      </rPr>
      <t>Eastside Util Dist</t>
    </r>
  </si>
  <si>
    <r>
      <rPr>
        <sz val="8"/>
        <rFont val="Times New Roman"/>
        <family val="1"/>
      </rPr>
      <t>Elkton, City of</t>
    </r>
  </si>
  <si>
    <r>
      <rPr>
        <sz val="8"/>
        <rFont val="Times New Roman"/>
        <family val="1"/>
      </rPr>
      <t>Erin Housing Authority</t>
    </r>
  </si>
  <si>
    <r>
      <rPr>
        <sz val="8"/>
        <rFont val="Times New Roman"/>
        <family val="1"/>
      </rPr>
      <t>Estill Springs</t>
    </r>
  </si>
  <si>
    <r>
      <rPr>
        <sz val="8"/>
        <rFont val="Times New Roman"/>
        <family val="1"/>
      </rPr>
      <t>Fairview Utility</t>
    </r>
  </si>
  <si>
    <r>
      <rPr>
        <sz val="8"/>
        <rFont val="Times New Roman"/>
        <family val="1"/>
      </rPr>
      <t>Fayette County 911</t>
    </r>
  </si>
  <si>
    <r>
      <rPr>
        <sz val="8"/>
        <rFont val="Times New Roman"/>
        <family val="1"/>
      </rPr>
      <t>Fayette County Government</t>
    </r>
  </si>
  <si>
    <r>
      <rPr>
        <sz val="8"/>
        <rFont val="Times New Roman"/>
        <family val="1"/>
      </rPr>
      <t>Fayette County Public Works Dept.</t>
    </r>
  </si>
  <si>
    <r>
      <rPr>
        <sz val="8"/>
        <rFont val="Times New Roman"/>
        <family val="1"/>
      </rPr>
      <t>Fayetteville Housing Authority</t>
    </r>
  </si>
  <si>
    <r>
      <rPr>
        <sz val="8"/>
        <rFont val="Times New Roman"/>
        <family val="1"/>
      </rPr>
      <t>Fayetteville Li</t>
    </r>
  </si>
  <si>
    <r>
      <rPr>
        <sz val="8"/>
        <rFont val="Times New Roman"/>
        <family val="1"/>
      </rPr>
      <t>Fentress Co. Government</t>
    </r>
  </si>
  <si>
    <r>
      <rPr>
        <sz val="8"/>
        <rFont val="Times New Roman"/>
        <family val="1"/>
      </rPr>
      <t>Fentress County Emergency Communications</t>
    </r>
  </si>
  <si>
    <r>
      <rPr>
        <sz val="8"/>
        <rFont val="Times New Roman"/>
        <family val="1"/>
      </rPr>
      <t>First Utility District of Hardin County</t>
    </r>
  </si>
  <si>
    <r>
      <rPr>
        <sz val="8"/>
        <rFont val="Times New Roman"/>
        <family val="1"/>
      </rPr>
      <t>First Utility District of Hawkins Co</t>
    </r>
  </si>
  <si>
    <r>
      <rPr>
        <sz val="8"/>
        <rFont val="Times New Roman"/>
        <family val="1"/>
      </rPr>
      <t>First Utlity Dist Of Tipton Co</t>
    </r>
  </si>
  <si>
    <r>
      <rPr>
        <sz val="8"/>
        <rFont val="Times New Roman"/>
        <family val="1"/>
      </rPr>
      <t>Forked Deer Reg Lib</t>
    </r>
  </si>
  <si>
    <r>
      <rPr>
        <sz val="8"/>
        <rFont val="Times New Roman"/>
        <family val="1"/>
      </rPr>
      <t>Former Insurance Participant</t>
    </r>
  </si>
  <si>
    <r>
      <rPr>
        <sz val="8"/>
        <rFont val="Times New Roman"/>
        <family val="1"/>
      </rPr>
      <t>Four Lake Regional Ind Dev Aut</t>
    </r>
  </si>
  <si>
    <r>
      <rPr>
        <sz val="8"/>
        <rFont val="Times New Roman"/>
        <family val="1"/>
      </rPr>
      <t>Franklin Co Adult Activity Ctr</t>
    </r>
  </si>
  <si>
    <r>
      <rPr>
        <sz val="8"/>
        <rFont val="Times New Roman"/>
        <family val="1"/>
      </rPr>
      <t>Franklin Co Government</t>
    </r>
  </si>
  <si>
    <r>
      <rPr>
        <sz val="8"/>
        <rFont val="Times New Roman"/>
        <family val="1"/>
      </rPr>
      <t>Franklin Co Industrial Dev Bd</t>
    </r>
  </si>
  <si>
    <r>
      <rPr>
        <sz val="8"/>
        <rFont val="Times New Roman"/>
        <family val="1"/>
      </rPr>
      <t>Franklin Co. Hwy. Dept.</t>
    </r>
  </si>
  <si>
    <r>
      <rPr>
        <sz val="8"/>
        <rFont val="Times New Roman"/>
        <family val="1"/>
      </rPr>
      <t>Franklin County Consolidated Housing Authority</t>
    </r>
  </si>
  <si>
    <r>
      <rPr>
        <sz val="8"/>
        <rFont val="Times New Roman"/>
        <family val="1"/>
      </rPr>
      <t>Friendship City</t>
    </r>
  </si>
  <si>
    <r>
      <rPr>
        <sz val="8"/>
        <rFont val="Times New Roman"/>
        <family val="1"/>
      </rPr>
      <t>Ft Loudon Reg Lib</t>
    </r>
  </si>
  <si>
    <r>
      <rPr>
        <sz val="8"/>
        <rFont val="Times New Roman"/>
        <family val="1"/>
      </rPr>
      <t>Gainesboro, Town of</t>
    </r>
  </si>
  <si>
    <r>
      <rPr>
        <sz val="8"/>
        <rFont val="Times New Roman"/>
        <family val="1"/>
      </rPr>
      <t>Gallatin Housing Authority</t>
    </r>
  </si>
  <si>
    <r>
      <rPr>
        <sz val="8"/>
        <rFont val="Times New Roman"/>
        <family val="1"/>
      </rPr>
      <t>Galloway, City of</t>
    </r>
  </si>
  <si>
    <r>
      <rPr>
        <sz val="8"/>
        <rFont val="Times New Roman"/>
        <family val="1"/>
      </rPr>
      <t>Gibson Co Mun Water Dist</t>
    </r>
  </si>
  <si>
    <r>
      <rPr>
        <sz val="8"/>
        <rFont val="Times New Roman"/>
        <family val="1"/>
      </rPr>
      <t>Giles Co E-911</t>
    </r>
  </si>
  <si>
    <r>
      <rPr>
        <sz val="8"/>
        <rFont val="Times New Roman"/>
        <family val="1"/>
      </rPr>
      <t>Giles County</t>
    </r>
  </si>
  <si>
    <r>
      <rPr>
        <sz val="8"/>
        <rFont val="Times New Roman"/>
        <family val="1"/>
      </rPr>
      <t>Gladeville Utility Dist</t>
    </r>
  </si>
  <si>
    <r>
      <rPr>
        <sz val="8"/>
        <rFont val="Times New Roman"/>
        <family val="1"/>
      </rPr>
      <t>Good Neighbor Mission &amp; Crisis</t>
    </r>
  </si>
  <si>
    <r>
      <rPr>
        <sz val="8"/>
        <rFont val="Times New Roman"/>
        <family val="1"/>
      </rPr>
      <t>Goodlettsville Board Members</t>
    </r>
  </si>
  <si>
    <r>
      <rPr>
        <sz val="8"/>
        <rFont val="Times New Roman"/>
        <family val="1"/>
      </rPr>
      <t>Goodlettsville, City of</t>
    </r>
  </si>
  <si>
    <r>
      <rPr>
        <sz val="8"/>
        <rFont val="Times New Roman"/>
        <family val="1"/>
      </rPr>
      <t>Goodwill-Knox</t>
    </r>
  </si>
  <si>
    <r>
      <rPr>
        <sz val="8"/>
        <rFont val="Times New Roman"/>
        <family val="1"/>
      </rPr>
      <t>Gorham MacBane Library</t>
    </r>
  </si>
  <si>
    <r>
      <rPr>
        <sz val="8"/>
        <rFont val="Times New Roman"/>
        <family val="1"/>
      </rPr>
      <t>Great Nashville Regional Council</t>
    </r>
  </si>
  <si>
    <r>
      <rPr>
        <sz val="8"/>
        <rFont val="Times New Roman"/>
        <family val="1"/>
      </rPr>
      <t>Greeneville Fire and Police</t>
    </r>
  </si>
  <si>
    <r>
      <rPr>
        <sz val="8"/>
        <rFont val="Times New Roman"/>
        <family val="1"/>
      </rPr>
      <t>Greeneville Water Comm</t>
    </r>
  </si>
  <si>
    <r>
      <rPr>
        <sz val="8"/>
        <rFont val="Times New Roman"/>
        <family val="1"/>
      </rPr>
      <t>Greeneville, Town of</t>
    </r>
  </si>
  <si>
    <r>
      <rPr>
        <sz val="8"/>
        <rFont val="Times New Roman"/>
        <family val="1"/>
      </rPr>
      <t>Grundy County Government</t>
    </r>
  </si>
  <si>
    <r>
      <rPr>
        <sz val="8"/>
        <rFont val="Times New Roman"/>
        <family val="1"/>
      </rPr>
      <t>Grundy County Highway</t>
    </r>
  </si>
  <si>
    <r>
      <rPr>
        <sz val="8"/>
        <rFont val="Times New Roman"/>
        <family val="1"/>
      </rPr>
      <t>Grundy Emergency Med Svs.</t>
    </r>
  </si>
  <si>
    <r>
      <rPr>
        <sz val="8"/>
        <rFont val="Times New Roman"/>
        <family val="1"/>
      </rPr>
      <t>Grundy Housing Authority</t>
    </r>
  </si>
  <si>
    <r>
      <rPr>
        <sz val="8"/>
        <rFont val="Times New Roman"/>
        <family val="1"/>
      </rPr>
      <t>Habitation and Training Services</t>
    </r>
  </si>
  <si>
    <r>
      <rPr>
        <sz val="8"/>
        <rFont val="Times New Roman"/>
        <family val="1"/>
      </rPr>
      <t>Hamblen Co Courthouse</t>
    </r>
  </si>
  <si>
    <r>
      <rPr>
        <sz val="8"/>
        <rFont val="Times New Roman"/>
        <family val="1"/>
      </rPr>
      <t>Hamblen County Board Members</t>
    </r>
  </si>
  <si>
    <r>
      <rPr>
        <sz val="8"/>
        <rFont val="Times New Roman"/>
        <family val="1"/>
      </rPr>
      <t>Hamblen County Garbage Collectors</t>
    </r>
  </si>
  <si>
    <r>
      <rPr>
        <sz val="8"/>
        <rFont val="Times New Roman"/>
        <family val="1"/>
      </rPr>
      <t>Hamblen County Highway Commish</t>
    </r>
  </si>
  <si>
    <r>
      <rPr>
        <sz val="8"/>
        <rFont val="Times New Roman"/>
        <family val="1"/>
      </rPr>
      <t>Hamblen County Highway Dept</t>
    </r>
  </si>
  <si>
    <r>
      <rPr>
        <sz val="8"/>
        <rFont val="Times New Roman"/>
        <family val="1"/>
      </rPr>
      <t>Hamblen County Public Safety</t>
    </r>
  </si>
  <si>
    <r>
      <rPr>
        <sz val="8"/>
        <rFont val="Times New Roman"/>
        <family val="1"/>
      </rPr>
      <t>HamblenCounty Parks</t>
    </r>
  </si>
  <si>
    <r>
      <rPr>
        <sz val="8"/>
        <rFont val="Times New Roman"/>
        <family val="1"/>
      </rPr>
      <t>Hamilton Co 911</t>
    </r>
  </si>
  <si>
    <r>
      <rPr>
        <sz val="8"/>
        <rFont val="Times New Roman"/>
        <family val="1"/>
      </rPr>
      <t>Hancock County Gov</t>
    </r>
  </si>
  <si>
    <r>
      <rPr>
        <sz val="8"/>
        <rFont val="Times New Roman"/>
        <family val="1"/>
      </rPr>
      <t>Hardeman-Fayette Utility</t>
    </r>
  </si>
  <si>
    <r>
      <rPr>
        <sz val="8"/>
        <rFont val="Times New Roman"/>
        <family val="1"/>
      </rPr>
      <t>Hardin Co Skills</t>
    </r>
  </si>
  <si>
    <r>
      <rPr>
        <sz val="8"/>
        <rFont val="Times New Roman"/>
        <family val="1"/>
      </rPr>
      <t>Hardin County 911</t>
    </r>
  </si>
  <si>
    <r>
      <rPr>
        <sz val="8"/>
        <rFont val="Times New Roman"/>
        <family val="1"/>
      </rPr>
      <t>Hardin County Government</t>
    </r>
  </si>
  <si>
    <r>
      <rPr>
        <sz val="8"/>
        <rFont val="Times New Roman"/>
        <family val="1"/>
      </rPr>
      <t>Harpeth Valley Utilities Distr</t>
    </r>
  </si>
  <si>
    <r>
      <rPr>
        <sz val="8"/>
        <rFont val="Times New Roman"/>
        <family val="1"/>
      </rPr>
      <t>Hartsville/Trousdale County Government</t>
    </r>
  </si>
  <si>
    <r>
      <rPr>
        <sz val="8"/>
        <rFont val="Times New Roman"/>
        <family val="1"/>
      </rPr>
      <t>Hartsville/Trousdale Water and Sewer Utility District</t>
    </r>
  </si>
  <si>
    <r>
      <rPr>
        <sz val="8"/>
        <rFont val="Times New Roman"/>
        <family val="1"/>
      </rPr>
      <t>Hatchie River Reg Lib</t>
    </r>
  </si>
  <si>
    <r>
      <rPr>
        <sz val="8"/>
        <rFont val="Times New Roman"/>
        <family val="1"/>
      </rPr>
      <t>Hawkins County</t>
    </r>
  </si>
  <si>
    <r>
      <rPr>
        <sz val="8"/>
        <rFont val="Times New Roman"/>
        <family val="1"/>
      </rPr>
      <t>Haywood Co Gen.</t>
    </r>
  </si>
  <si>
    <r>
      <rPr>
        <sz val="8"/>
        <rFont val="Times New Roman"/>
        <family val="1"/>
      </rPr>
      <t>Health Information Partnership of Tennessee</t>
    </r>
  </si>
  <si>
    <r>
      <rPr>
        <sz val="8"/>
        <rFont val="Times New Roman"/>
        <family val="1"/>
      </rPr>
      <t>Henderson City</t>
    </r>
  </si>
  <si>
    <r>
      <rPr>
        <sz val="8"/>
        <rFont val="Times New Roman"/>
        <family val="1"/>
      </rPr>
      <t>Henderson County Government</t>
    </r>
  </si>
  <si>
    <r>
      <rPr>
        <sz val="8"/>
        <rFont val="Times New Roman"/>
        <family val="1"/>
      </rPr>
      <t>Henderson County Highway</t>
    </r>
  </si>
  <si>
    <r>
      <rPr>
        <sz val="8"/>
        <rFont val="Times New Roman"/>
        <family val="1"/>
      </rPr>
      <t>Henry County Highway Department</t>
    </r>
  </si>
  <si>
    <r>
      <rPr>
        <sz val="8"/>
        <rFont val="Times New Roman"/>
        <family val="1"/>
      </rPr>
      <t>Hickman County</t>
    </r>
  </si>
  <si>
    <r>
      <rPr>
        <sz val="8"/>
        <rFont val="Times New Roman"/>
        <family val="1"/>
      </rPr>
      <t>Hickman County Highway</t>
    </r>
  </si>
  <si>
    <r>
      <rPr>
        <sz val="8"/>
        <rFont val="Times New Roman"/>
        <family val="1"/>
      </rPr>
      <t>Highland Rim Economic Corp</t>
    </r>
  </si>
  <si>
    <r>
      <rPr>
        <sz val="8"/>
        <rFont val="Times New Roman"/>
        <family val="1"/>
      </rPr>
      <t>Hixson Util Dst</t>
    </r>
  </si>
  <si>
    <r>
      <rPr>
        <sz val="8"/>
        <rFont val="Times New Roman"/>
        <family val="1"/>
      </rPr>
      <t>Hohenwald Housing Authority</t>
    </r>
  </si>
  <si>
    <r>
      <rPr>
        <sz val="8"/>
        <rFont val="Times New Roman"/>
        <family val="1"/>
      </rPr>
      <t>Homeplace, Inc</t>
    </r>
  </si>
  <si>
    <r>
      <rPr>
        <sz val="8"/>
        <rFont val="Times New Roman"/>
        <family val="1"/>
      </rPr>
      <t>Homesafe Of Sumner, Wilson,</t>
    </r>
  </si>
  <si>
    <r>
      <rPr>
        <sz val="8"/>
        <rFont val="Times New Roman"/>
        <family val="1"/>
      </rPr>
      <t>Hope Of East Tennessee</t>
    </r>
  </si>
  <si>
    <r>
      <rPr>
        <sz val="8"/>
        <rFont val="Times New Roman"/>
        <family val="1"/>
      </rPr>
      <t>Houston County Highway Department</t>
    </r>
  </si>
  <si>
    <r>
      <rPr>
        <sz val="8"/>
        <rFont val="Times New Roman"/>
        <family val="1"/>
      </rPr>
      <t>Humboldt Housing Auth</t>
    </r>
  </si>
  <si>
    <r>
      <rPr>
        <sz val="8"/>
        <rFont val="Times New Roman"/>
        <family val="1"/>
      </rPr>
      <t>Humboldt Utilities- Elec Co</t>
    </r>
  </si>
  <si>
    <r>
      <rPr>
        <sz val="8"/>
        <rFont val="Times New Roman"/>
        <family val="1"/>
      </rPr>
      <t>Humboldt Utilities- Gas and Water</t>
    </r>
  </si>
  <si>
    <r>
      <rPr>
        <sz val="8"/>
        <rFont val="Times New Roman"/>
        <family val="1"/>
      </rPr>
      <t>Humphreys County</t>
    </r>
  </si>
  <si>
    <r>
      <rPr>
        <sz val="8"/>
        <rFont val="Times New Roman"/>
        <family val="1"/>
      </rPr>
      <t>Humphrey'S County 911</t>
    </r>
  </si>
  <si>
    <r>
      <rPr>
        <sz val="8"/>
        <rFont val="Times New Roman"/>
        <family val="1"/>
      </rPr>
      <t>Humphrey'S County Highway</t>
    </r>
  </si>
  <si>
    <r>
      <rPr>
        <sz val="8"/>
        <rFont val="Times New Roman"/>
        <family val="1"/>
      </rPr>
      <t>Impact Center, Inc.</t>
    </r>
  </si>
  <si>
    <r>
      <rPr>
        <sz val="8"/>
        <rFont val="Times New Roman"/>
        <family val="1"/>
      </rPr>
      <t>Industrial Dev Brd of Blount Co, Alcoa, &amp; Maryville</t>
    </r>
  </si>
  <si>
    <r>
      <rPr>
        <sz val="8"/>
        <rFont val="Times New Roman"/>
        <family val="1"/>
      </rPr>
      <t>Jackson Alcohol/Drug</t>
    </r>
  </si>
  <si>
    <r>
      <rPr>
        <sz val="8"/>
        <rFont val="Times New Roman"/>
        <family val="1"/>
      </rPr>
      <t>Jackson Ctr. Ind. Living</t>
    </r>
  </si>
  <si>
    <r>
      <rPr>
        <sz val="8"/>
        <rFont val="Times New Roman"/>
        <family val="1"/>
      </rPr>
      <t>James Developmental Ctr</t>
    </r>
  </si>
  <si>
    <r>
      <rPr>
        <sz val="8"/>
        <rFont val="Times New Roman"/>
        <family val="1"/>
      </rPr>
      <t>Jefferson City</t>
    </r>
  </si>
  <si>
    <r>
      <rPr>
        <sz val="8"/>
        <rFont val="Times New Roman"/>
        <family val="1"/>
      </rPr>
      <t>Jefferson City Housing</t>
    </r>
  </si>
  <si>
    <r>
      <rPr>
        <sz val="8"/>
        <rFont val="Times New Roman"/>
        <family val="1"/>
      </rPr>
      <t>Jefferson City Public Safety</t>
    </r>
  </si>
  <si>
    <r>
      <rPr>
        <sz val="8"/>
        <rFont val="Times New Roman"/>
        <family val="1"/>
      </rPr>
      <t>Jefferson Co. 911</t>
    </r>
  </si>
  <si>
    <r>
      <rPr>
        <sz val="8"/>
        <rFont val="Times New Roman"/>
        <family val="1"/>
      </rPr>
      <t>Jefferson County</t>
    </r>
  </si>
  <si>
    <r>
      <rPr>
        <sz val="8"/>
        <rFont val="Times New Roman"/>
        <family val="1"/>
      </rPr>
      <t>Johnson County</t>
    </r>
  </si>
  <si>
    <r>
      <rPr>
        <sz val="8"/>
        <rFont val="Times New Roman"/>
        <family val="1"/>
      </rPr>
      <t>Johnson County Emergency Communications E911</t>
    </r>
  </si>
  <si>
    <r>
      <rPr>
        <sz val="8"/>
        <rFont val="Times New Roman"/>
        <family val="1"/>
      </rPr>
      <t>Jubilee Community Arts</t>
    </r>
  </si>
  <si>
    <r>
      <rPr>
        <sz val="8"/>
        <rFont val="Times New Roman"/>
        <family val="1"/>
      </rPr>
      <t>Kings Daughter Day Home</t>
    </r>
  </si>
  <si>
    <r>
      <rPr>
        <sz val="8"/>
        <rFont val="Times New Roman"/>
        <family val="1"/>
      </rPr>
      <t>Kingsport Housing Auth</t>
    </r>
  </si>
  <si>
    <r>
      <rPr>
        <sz val="8"/>
        <rFont val="Times New Roman"/>
        <family val="1"/>
      </rPr>
      <t>Kingston Spring</t>
    </r>
  </si>
  <si>
    <r>
      <rPr>
        <sz val="8"/>
        <rFont val="Times New Roman"/>
        <family val="1"/>
      </rPr>
      <t>Knoxville/Knox Cac</t>
    </r>
  </si>
  <si>
    <r>
      <rPr>
        <sz val="8"/>
        <rFont val="Times New Roman"/>
        <family val="1"/>
      </rPr>
      <t>Lauderdale County Loc Gov</t>
    </r>
  </si>
  <si>
    <r>
      <rPr>
        <sz val="8"/>
        <rFont val="Times New Roman"/>
        <family val="1"/>
      </rPr>
      <t>Lawrence County 911</t>
    </r>
  </si>
  <si>
    <r>
      <rPr>
        <sz val="8"/>
        <rFont val="Times New Roman"/>
        <family val="1"/>
      </rPr>
      <t>Lawrence County Government</t>
    </r>
  </si>
  <si>
    <r>
      <rPr>
        <sz val="8"/>
        <rFont val="Times New Roman"/>
        <family val="1"/>
      </rPr>
      <t>Lawrenceburg Housing Authority</t>
    </r>
  </si>
  <si>
    <r>
      <rPr>
        <sz val="8"/>
        <rFont val="Times New Roman"/>
        <family val="1"/>
      </rPr>
      <t>Lewis Co Highway Dept</t>
    </r>
  </si>
  <si>
    <r>
      <rPr>
        <sz val="8"/>
        <rFont val="Times New Roman"/>
        <family val="1"/>
      </rPr>
      <t>Lewis County Government</t>
    </r>
  </si>
  <si>
    <r>
      <rPr>
        <sz val="8"/>
        <rFont val="Times New Roman"/>
        <family val="1"/>
      </rPr>
      <t>Lewisburg Housing Authority</t>
    </r>
  </si>
  <si>
    <r>
      <rPr>
        <sz val="8"/>
        <rFont val="Times New Roman"/>
        <family val="1"/>
      </rPr>
      <t>Lexington Electric System</t>
    </r>
  </si>
  <si>
    <r>
      <rPr>
        <sz val="8"/>
        <rFont val="Times New Roman"/>
        <family val="1"/>
      </rPr>
      <t>Lincoln Co. Government</t>
    </r>
  </si>
  <si>
    <r>
      <rPr>
        <sz val="8"/>
        <rFont val="Times New Roman"/>
        <family val="1"/>
      </rPr>
      <t>Linebaugh Pub Lib</t>
    </r>
  </si>
  <si>
    <r>
      <rPr>
        <sz val="8"/>
        <rFont val="Times New Roman"/>
        <family val="1"/>
      </rPr>
      <t>Loc Gov Ret In</t>
    </r>
  </si>
  <si>
    <r>
      <rPr>
        <sz val="8"/>
        <rFont val="Times New Roman"/>
        <family val="1"/>
      </rPr>
      <t>Loudon County Economic Dev. Agency</t>
    </r>
  </si>
  <si>
    <r>
      <rPr>
        <sz val="8"/>
        <rFont val="Times New Roman"/>
        <family val="1"/>
      </rPr>
      <t>Madison Suburban Utility District</t>
    </r>
  </si>
  <si>
    <r>
      <rPr>
        <sz val="8"/>
        <rFont val="Times New Roman"/>
        <family val="1"/>
      </rPr>
      <t>MadIson Util Dist</t>
    </r>
  </si>
  <si>
    <r>
      <rPr>
        <sz val="8"/>
        <rFont val="Times New Roman"/>
        <family val="1"/>
      </rPr>
      <t>Manchester Housing</t>
    </r>
  </si>
  <si>
    <r>
      <rPr>
        <sz val="8"/>
        <rFont val="Times New Roman"/>
        <family val="1"/>
      </rPr>
      <t>Marion Co 911</t>
    </r>
  </si>
  <si>
    <r>
      <rPr>
        <sz val="8"/>
        <rFont val="Times New Roman"/>
        <family val="1"/>
      </rPr>
      <t>Marion Co. Hwy.</t>
    </r>
  </si>
  <si>
    <r>
      <rPr>
        <sz val="8"/>
        <rFont val="Times New Roman"/>
        <family val="1"/>
      </rPr>
      <t>Marion County Government</t>
    </r>
  </si>
  <si>
    <r>
      <rPr>
        <sz val="8"/>
        <rFont val="Times New Roman"/>
        <family val="1"/>
      </rPr>
      <t>Marion Natural Gas</t>
    </r>
  </si>
  <si>
    <r>
      <rPr>
        <sz val="8"/>
        <rFont val="Times New Roman"/>
        <family val="1"/>
      </rPr>
      <t>Marshall County Government</t>
    </r>
  </si>
  <si>
    <r>
      <rPr>
        <sz val="8"/>
        <rFont val="Times New Roman"/>
        <family val="1"/>
      </rPr>
      <t>Mckenzie City Loc Gov</t>
    </r>
  </si>
  <si>
    <r>
      <rPr>
        <sz val="8"/>
        <rFont val="Times New Roman"/>
        <family val="1"/>
      </rPr>
      <t>McMinn County Economic Development Authority</t>
    </r>
  </si>
  <si>
    <r>
      <rPr>
        <sz val="8"/>
        <rFont val="Times New Roman"/>
        <family val="1"/>
      </rPr>
      <t>Mcnairy Co Dev</t>
    </r>
  </si>
  <si>
    <r>
      <rPr>
        <sz val="8"/>
        <rFont val="Times New Roman"/>
        <family val="1"/>
      </rPr>
      <t>McNairy Co. Highway Dept.</t>
    </r>
  </si>
  <si>
    <r>
      <rPr>
        <sz val="8"/>
        <rFont val="Times New Roman"/>
        <family val="1"/>
      </rPr>
      <t>McNeilly Center for Children</t>
    </r>
  </si>
  <si>
    <r>
      <rPr>
        <sz val="8"/>
        <rFont val="Times New Roman"/>
        <family val="1"/>
      </rPr>
      <t>M-Cumb Comm Act</t>
    </r>
  </si>
  <si>
    <r>
      <rPr>
        <sz val="8"/>
        <rFont val="Times New Roman"/>
        <family val="1"/>
      </rPr>
      <t>M-East Comm Act</t>
    </r>
  </si>
  <si>
    <r>
      <rPr>
        <sz val="8"/>
        <rFont val="Times New Roman"/>
        <family val="1"/>
      </rPr>
      <t>Meigs County Government</t>
    </r>
  </si>
  <si>
    <r>
      <rPr>
        <sz val="8"/>
        <rFont val="Times New Roman"/>
        <family val="1"/>
      </rPr>
      <t>Memphis Area Association of Governments</t>
    </r>
  </si>
  <si>
    <r>
      <rPr>
        <sz val="8"/>
        <rFont val="Times New Roman"/>
        <family val="1"/>
      </rPr>
      <t>Memphis Area LE</t>
    </r>
  </si>
  <si>
    <r>
      <rPr>
        <sz val="8"/>
        <rFont val="Times New Roman"/>
        <family val="1"/>
      </rPr>
      <t>Memphis Liv Ctr</t>
    </r>
  </si>
  <si>
    <r>
      <rPr>
        <sz val="8"/>
        <rFont val="Times New Roman"/>
        <family val="1"/>
      </rPr>
      <t>Memphis-Shelby Cha</t>
    </r>
  </si>
  <si>
    <r>
      <rPr>
        <sz val="8"/>
        <rFont val="Times New Roman"/>
        <family val="1"/>
      </rPr>
      <t>Mental Hlt-Nash</t>
    </r>
  </si>
  <si>
    <r>
      <rPr>
        <sz val="8"/>
        <rFont val="Times New Roman"/>
        <family val="1"/>
      </rPr>
      <t>Meritan, Inc</t>
    </r>
  </si>
  <si>
    <r>
      <rPr>
        <sz val="8"/>
        <rFont val="Times New Roman"/>
        <family val="1"/>
      </rPr>
      <t>Mid Cumber Cha</t>
    </r>
  </si>
  <si>
    <r>
      <rPr>
        <sz val="8"/>
        <rFont val="Times New Roman"/>
        <family val="1"/>
      </rPr>
      <t>Mid-Cumb Hra</t>
    </r>
  </si>
  <si>
    <r>
      <rPr>
        <sz val="8"/>
        <rFont val="Times New Roman"/>
        <family val="1"/>
      </rPr>
      <t>Middle Tenn UT Dist</t>
    </r>
  </si>
  <si>
    <r>
      <rPr>
        <sz val="8"/>
        <rFont val="Times New Roman"/>
        <family val="1"/>
      </rPr>
      <t>Midtown Utility</t>
    </r>
  </si>
  <si>
    <r>
      <rPr>
        <sz val="8"/>
        <rFont val="Times New Roman"/>
        <family val="1"/>
      </rPr>
      <t>Mid-W Community Serv Agency</t>
    </r>
  </si>
  <si>
    <r>
      <rPr>
        <sz val="8"/>
        <rFont val="Times New Roman"/>
        <family val="1"/>
      </rPr>
      <t>Milan Public Utilities</t>
    </r>
  </si>
  <si>
    <r>
      <rPr>
        <sz val="8"/>
        <rFont val="Times New Roman"/>
        <family val="1"/>
      </rPr>
      <t>Milan, City of</t>
    </r>
  </si>
  <si>
    <r>
      <rPr>
        <sz val="8"/>
        <rFont val="Times New Roman"/>
        <family val="1"/>
      </rPr>
      <t>Ministerial Assn Temp Shelter</t>
    </r>
  </si>
  <si>
    <r>
      <rPr>
        <sz val="8"/>
        <rFont val="Times New Roman"/>
        <family val="1"/>
      </rPr>
      <t>Minor Hill Water Utility Dist</t>
    </r>
  </si>
  <si>
    <r>
      <rPr>
        <sz val="8"/>
        <rFont val="Times New Roman"/>
        <family val="1"/>
      </rPr>
      <t>Monroe County</t>
    </r>
  </si>
  <si>
    <r>
      <rPr>
        <sz val="8"/>
        <rFont val="Times New Roman"/>
        <family val="1"/>
      </rPr>
      <t>Monroe County Highway</t>
    </r>
  </si>
  <si>
    <r>
      <rPr>
        <sz val="8"/>
        <rFont val="Times New Roman"/>
        <family val="1"/>
      </rPr>
      <t>MS Crockett Pud</t>
    </r>
  </si>
  <si>
    <r>
      <rPr>
        <sz val="8"/>
        <rFont val="Times New Roman"/>
        <family val="1"/>
      </rPr>
      <t>Mt Carmel Hawk</t>
    </r>
  </si>
  <si>
    <r>
      <rPr>
        <sz val="8"/>
        <rFont val="Times New Roman"/>
        <family val="1"/>
      </rPr>
      <t>Murfreesboro Electric Department</t>
    </r>
  </si>
  <si>
    <r>
      <rPr>
        <sz val="8"/>
        <rFont val="Times New Roman"/>
        <family val="1"/>
      </rPr>
      <t>My Friend's House Family and Children Services, Inc.</t>
    </r>
  </si>
  <si>
    <r>
      <rPr>
        <sz val="8"/>
        <rFont val="Times New Roman"/>
        <family val="1"/>
      </rPr>
      <t>N.Utility Of Dec/Ben Co</t>
    </r>
  </si>
  <si>
    <r>
      <rPr>
        <sz val="8"/>
        <rFont val="Times New Roman"/>
        <family val="1"/>
      </rPr>
      <t>NAMI Davidson County</t>
    </r>
  </si>
  <si>
    <r>
      <rPr>
        <sz val="8"/>
        <rFont val="Times New Roman"/>
        <family val="1"/>
      </rPr>
      <t>Nami Tennessee</t>
    </r>
  </si>
  <si>
    <r>
      <rPr>
        <sz val="8"/>
        <rFont val="Times New Roman"/>
        <family val="1"/>
      </rPr>
      <t>Nashville Cares1</t>
    </r>
  </si>
  <si>
    <r>
      <rPr>
        <sz val="8"/>
        <rFont val="Times New Roman"/>
        <family val="1"/>
      </rPr>
      <t>Nashville Cares2</t>
    </r>
  </si>
  <si>
    <r>
      <rPr>
        <sz val="8"/>
        <rFont val="Times New Roman"/>
        <family val="1"/>
      </rPr>
      <t>Nat'L Assn. Of Social Workers</t>
    </r>
  </si>
  <si>
    <r>
      <rPr>
        <sz val="8"/>
        <rFont val="Times New Roman"/>
        <family val="1"/>
      </rPr>
      <t>Nat'L Hlthcare For Homeless</t>
    </r>
  </si>
  <si>
    <r>
      <rPr>
        <sz val="8"/>
        <rFont val="Times New Roman"/>
        <family val="1"/>
      </rPr>
      <t>Natural Gas Acquisition Co Clarksville</t>
    </r>
  </si>
  <si>
    <r>
      <rPr>
        <sz val="8"/>
        <rFont val="Times New Roman"/>
        <family val="1"/>
      </rPr>
      <t>Ne Henry Utility</t>
    </r>
  </si>
  <si>
    <r>
      <rPr>
        <sz val="8"/>
        <rFont val="Times New Roman"/>
        <family val="1"/>
      </rPr>
      <t>New Directions</t>
    </r>
  </si>
  <si>
    <r>
      <rPr>
        <sz val="8"/>
        <rFont val="Times New Roman"/>
        <family val="1"/>
      </rPr>
      <t>New Horizons Corp</t>
    </r>
  </si>
  <si>
    <r>
      <rPr>
        <sz val="8"/>
        <rFont val="Times New Roman"/>
        <family val="1"/>
      </rPr>
      <t>New Market Utility</t>
    </r>
  </si>
  <si>
    <r>
      <rPr>
        <sz val="8"/>
        <rFont val="Times New Roman"/>
        <family val="1"/>
      </rPr>
      <t>Nolichucky Reg Lib</t>
    </r>
  </si>
  <si>
    <r>
      <rPr>
        <sz val="8"/>
        <rFont val="Times New Roman"/>
        <family val="1"/>
      </rPr>
      <t>Non-TCRS Retire MS</t>
    </r>
  </si>
  <si>
    <r>
      <rPr>
        <sz val="8"/>
        <rFont val="Times New Roman"/>
        <family val="1"/>
      </rPr>
      <t>Non-TCRS Retirees</t>
    </r>
  </si>
  <si>
    <r>
      <rPr>
        <sz val="8"/>
        <rFont val="Times New Roman"/>
        <family val="1"/>
      </rPr>
      <t>Norris</t>
    </r>
  </si>
  <si>
    <r>
      <rPr>
        <sz val="8"/>
        <rFont val="Times New Roman"/>
        <family val="1"/>
      </rPr>
      <t>Norris Fire and Police</t>
    </r>
  </si>
  <si>
    <r>
      <rPr>
        <sz val="8"/>
        <rFont val="Times New Roman"/>
        <family val="1"/>
      </rPr>
      <t>North Overton Utility District</t>
    </r>
  </si>
  <si>
    <r>
      <rPr>
        <sz val="8"/>
        <rFont val="Times New Roman"/>
        <family val="1"/>
      </rPr>
      <t>North Utility District of Rhea County</t>
    </r>
  </si>
  <si>
    <r>
      <rPr>
        <sz val="8"/>
        <rFont val="Times New Roman"/>
        <family val="1"/>
      </rPr>
      <t>Northeast Comm Svs. Agency</t>
    </r>
  </si>
  <si>
    <r>
      <rPr>
        <sz val="8"/>
        <rFont val="Times New Roman"/>
        <family val="1"/>
      </rPr>
      <t>Northwest Comm Health Agency</t>
    </r>
  </si>
  <si>
    <r>
      <rPr>
        <sz val="8"/>
        <rFont val="Times New Roman"/>
        <family val="1"/>
      </rPr>
      <t>Northwest Safeline</t>
    </r>
  </si>
  <si>
    <r>
      <rPr>
        <sz val="8"/>
        <rFont val="Times New Roman"/>
        <family val="1"/>
      </rPr>
      <t>Northwest TN Head Start</t>
    </r>
  </si>
  <si>
    <r>
      <rPr>
        <sz val="8"/>
        <rFont val="Times New Roman"/>
        <family val="1"/>
      </rPr>
      <t>Nw Dyersburg Util</t>
    </r>
  </si>
  <si>
    <r>
      <rPr>
        <sz val="8"/>
        <rFont val="Times New Roman"/>
        <family val="1"/>
      </rPr>
      <t>Nw TN Econ Dev</t>
    </r>
  </si>
  <si>
    <r>
      <rPr>
        <sz val="8"/>
        <rFont val="Times New Roman"/>
        <family val="1"/>
      </rPr>
      <t>Oak Hill, City of</t>
    </r>
  </si>
  <si>
    <r>
      <rPr>
        <sz val="8"/>
        <rFont val="Times New Roman"/>
        <family val="1"/>
      </rPr>
      <t>Oak Ridge Housing Authority</t>
    </r>
  </si>
  <si>
    <r>
      <rPr>
        <sz val="8"/>
        <rFont val="Times New Roman"/>
        <family val="1"/>
      </rPr>
      <t>Obion County Government</t>
    </r>
  </si>
  <si>
    <r>
      <rPr>
        <sz val="8"/>
        <rFont val="Times New Roman"/>
        <family val="1"/>
      </rPr>
      <t>Obion River Reg Lib</t>
    </r>
  </si>
  <si>
    <r>
      <rPr>
        <sz val="8"/>
        <rFont val="Times New Roman"/>
        <family val="1"/>
      </rPr>
      <t>Old Hickory Utl Dist.</t>
    </r>
  </si>
  <si>
    <r>
      <rPr>
        <sz val="8"/>
        <rFont val="Times New Roman"/>
        <family val="1"/>
      </rPr>
      <t>Old Knoxville Hwy Water Dist</t>
    </r>
  </si>
  <si>
    <r>
      <rPr>
        <sz val="8"/>
        <rFont val="Times New Roman"/>
        <family val="1"/>
      </rPr>
      <t>Orange Grove Center, Inc</t>
    </r>
  </si>
  <si>
    <r>
      <rPr>
        <sz val="8"/>
        <rFont val="Times New Roman"/>
        <family val="1"/>
      </rPr>
      <t>Overton County</t>
    </r>
  </si>
  <si>
    <r>
      <rPr>
        <sz val="8"/>
        <rFont val="Times New Roman"/>
        <family val="1"/>
      </rPr>
      <t>Overton County 911</t>
    </r>
  </si>
  <si>
    <r>
      <rPr>
        <sz val="8"/>
        <rFont val="Times New Roman"/>
        <family val="1"/>
      </rPr>
      <t>Overton County Highway Department</t>
    </r>
  </si>
  <si>
    <r>
      <rPr>
        <sz val="8"/>
        <rFont val="Times New Roman"/>
        <family val="1"/>
      </rPr>
      <t>Overton County Nursing Home</t>
    </r>
  </si>
  <si>
    <r>
      <rPr>
        <sz val="8"/>
        <rFont val="Times New Roman"/>
        <family val="1"/>
      </rPr>
      <t>Pathfinders</t>
    </r>
  </si>
  <si>
    <r>
      <rPr>
        <sz val="8"/>
        <rFont val="Times New Roman"/>
        <family val="1"/>
      </rPr>
      <t>Perry Co. Hwy.</t>
    </r>
  </si>
  <si>
    <r>
      <rPr>
        <sz val="8"/>
        <rFont val="Times New Roman"/>
        <family val="1"/>
      </rPr>
      <t>Perry County Officials</t>
    </r>
  </si>
  <si>
    <r>
      <rPr>
        <sz val="8"/>
        <rFont val="Times New Roman"/>
        <family val="1"/>
      </rPr>
      <t>PerryCounty Medical CenterInc.</t>
    </r>
  </si>
  <si>
    <r>
      <rPr>
        <sz val="8"/>
        <rFont val="Times New Roman"/>
        <family val="1"/>
      </rPr>
      <t>Prevent Child Abuse TN</t>
    </r>
  </si>
  <si>
    <r>
      <rPr>
        <sz val="8"/>
        <rFont val="Times New Roman"/>
        <family val="1"/>
      </rPr>
      <t>ProfessionalCareServicesWestTN</t>
    </r>
  </si>
  <si>
    <r>
      <rPr>
        <sz val="8"/>
        <rFont val="Times New Roman"/>
        <family val="1"/>
      </rPr>
      <t>Progress Inc.</t>
    </r>
  </si>
  <si>
    <r>
      <rPr>
        <sz val="8"/>
        <rFont val="Times New Roman"/>
        <family val="1"/>
      </rPr>
      <t>Project Return</t>
    </r>
  </si>
  <si>
    <r>
      <rPr>
        <sz val="8"/>
        <rFont val="Times New Roman"/>
        <family val="1"/>
      </rPr>
      <t>Putnam CoRuralHealthClinic</t>
    </r>
  </si>
  <si>
    <r>
      <rPr>
        <sz val="8"/>
        <rFont val="Times New Roman"/>
        <family val="1"/>
      </rPr>
      <t>Rape/Sex Ab Ctr</t>
    </r>
  </si>
  <si>
    <r>
      <rPr>
        <sz val="8"/>
        <rFont val="Times New Roman"/>
        <family val="1"/>
      </rPr>
      <t>Red River Reg Lib</t>
    </r>
  </si>
  <si>
    <r>
      <rPr>
        <sz val="8"/>
        <rFont val="Times New Roman"/>
        <family val="1"/>
      </rPr>
      <t>Reelfoot Lake Regional Utility</t>
    </r>
  </si>
  <si>
    <r>
      <rPr>
        <sz val="8"/>
        <rFont val="Times New Roman"/>
        <family val="1"/>
      </rPr>
      <t>Renewal House</t>
    </r>
  </si>
  <si>
    <r>
      <rPr>
        <sz val="8"/>
        <rFont val="Times New Roman"/>
        <family val="1"/>
      </rPr>
      <t>Rhea County Government</t>
    </r>
  </si>
  <si>
    <r>
      <rPr>
        <sz val="8"/>
        <rFont val="Times New Roman"/>
        <family val="1"/>
      </rPr>
      <t>Rhea Nursing Home</t>
    </r>
  </si>
  <si>
    <r>
      <rPr>
        <sz val="8"/>
        <rFont val="Times New Roman"/>
        <family val="1"/>
      </rPr>
      <t>Riceville Utility District</t>
    </r>
  </si>
  <si>
    <r>
      <rPr>
        <sz val="8"/>
        <rFont val="Times New Roman"/>
        <family val="1"/>
      </rPr>
      <t>Ripley Gas/Water</t>
    </r>
  </si>
  <si>
    <r>
      <rPr>
        <sz val="8"/>
        <rFont val="Times New Roman"/>
        <family val="1"/>
      </rPr>
      <t>Roane Co 911</t>
    </r>
  </si>
  <si>
    <r>
      <rPr>
        <sz val="8"/>
        <rFont val="Times New Roman"/>
        <family val="1"/>
      </rPr>
      <t>Roane County</t>
    </r>
  </si>
  <si>
    <r>
      <rPr>
        <sz val="8"/>
        <rFont val="Times New Roman"/>
        <family val="1"/>
      </rPr>
      <t>Rockwood, City of</t>
    </r>
  </si>
  <si>
    <r>
      <rPr>
        <sz val="8"/>
        <rFont val="Times New Roman"/>
        <family val="1"/>
      </rPr>
      <t>Rose Center &amp; Council For Arts</t>
    </r>
  </si>
  <si>
    <r>
      <rPr>
        <sz val="8"/>
        <rFont val="Times New Roman"/>
        <family val="1"/>
      </rPr>
      <t>Rutherford Adult Ctr</t>
    </r>
  </si>
  <si>
    <r>
      <rPr>
        <sz val="8"/>
        <rFont val="Times New Roman"/>
        <family val="1"/>
      </rPr>
      <t>Samaritan Recovery</t>
    </r>
  </si>
  <si>
    <r>
      <rPr>
        <sz val="8"/>
        <rFont val="Times New Roman"/>
        <family val="1"/>
      </rPr>
      <t>Savannah City Loc Gov</t>
    </r>
  </si>
  <si>
    <r>
      <rPr>
        <sz val="8"/>
        <rFont val="Times New Roman"/>
        <family val="1"/>
      </rPr>
      <t>Savannah Parks</t>
    </r>
  </si>
  <si>
    <r>
      <rPr>
        <sz val="8"/>
        <rFont val="Times New Roman"/>
        <family val="1"/>
      </rPr>
      <t>Savannah, City of- Emerg</t>
    </r>
  </si>
  <si>
    <r>
      <rPr>
        <sz val="8"/>
        <rFont val="Times New Roman"/>
        <family val="1"/>
      </rPr>
      <t>Scott County</t>
    </r>
  </si>
  <si>
    <r>
      <rPr>
        <sz val="8"/>
        <rFont val="Times New Roman"/>
        <family val="1"/>
      </rPr>
      <t>Scott County Ambulance Service</t>
    </r>
  </si>
  <si>
    <r>
      <rPr>
        <sz val="8"/>
        <rFont val="Times New Roman"/>
        <family val="1"/>
      </rPr>
      <t>Scott County Road Dept</t>
    </r>
  </si>
  <si>
    <r>
      <rPr>
        <sz val="8"/>
        <rFont val="Times New Roman"/>
        <family val="1"/>
      </rPr>
      <t>Se Regional Cha</t>
    </r>
  </si>
  <si>
    <r>
      <rPr>
        <sz val="8"/>
        <rFont val="Times New Roman"/>
        <family val="1"/>
      </rPr>
      <t>Second South Cheatham Util.</t>
    </r>
  </si>
  <si>
    <r>
      <rPr>
        <sz val="8"/>
        <rFont val="Times New Roman"/>
        <family val="1"/>
      </rPr>
      <t>Senior Citizens Inc</t>
    </r>
  </si>
  <si>
    <r>
      <rPr>
        <sz val="8"/>
        <rFont val="Times New Roman"/>
        <family val="1"/>
      </rPr>
      <t>Sequatchie Co. Hwy Dept.</t>
    </r>
  </si>
  <si>
    <r>
      <rPr>
        <sz val="8"/>
        <rFont val="Times New Roman"/>
        <family val="1"/>
      </rPr>
      <t>Sequatchie County Government</t>
    </r>
  </si>
  <si>
    <r>
      <rPr>
        <sz val="8"/>
        <rFont val="Times New Roman"/>
        <family val="1"/>
      </rPr>
      <t>Sequatchie Val. Pl. Dev.</t>
    </r>
  </si>
  <si>
    <r>
      <rPr>
        <sz val="8"/>
        <rFont val="Times New Roman"/>
        <family val="1"/>
      </rPr>
      <t>Serentiy Recoveries</t>
    </r>
  </si>
  <si>
    <r>
      <rPr>
        <sz val="8"/>
        <rFont val="Times New Roman"/>
        <family val="1"/>
      </rPr>
      <t>Sertoma Center</t>
    </r>
  </si>
  <si>
    <r>
      <rPr>
        <sz val="8"/>
        <rFont val="Times New Roman"/>
        <family val="1"/>
      </rPr>
      <t>Sevier County</t>
    </r>
  </si>
  <si>
    <r>
      <rPr>
        <sz val="8"/>
        <rFont val="Times New Roman"/>
        <family val="1"/>
      </rPr>
      <t>Sevier County Fee Officers</t>
    </r>
  </si>
  <si>
    <r>
      <rPr>
        <sz val="8"/>
        <rFont val="Times New Roman"/>
        <family val="1"/>
      </rPr>
      <t>Sevier County Highway</t>
    </r>
  </si>
  <si>
    <r>
      <rPr>
        <sz val="8"/>
        <rFont val="Times New Roman"/>
        <family val="1"/>
      </rPr>
      <t>Sevier County Lib</t>
    </r>
  </si>
  <si>
    <r>
      <rPr>
        <sz val="8"/>
        <rFont val="Times New Roman"/>
        <family val="1"/>
      </rPr>
      <t>Sexual Assault Crisis Ctr</t>
    </r>
  </si>
  <si>
    <r>
      <rPr>
        <sz val="8"/>
        <rFont val="Times New Roman"/>
        <family val="1"/>
      </rPr>
      <t>Shelby County 911</t>
    </r>
  </si>
  <si>
    <r>
      <rPr>
        <sz val="8"/>
        <rFont val="Times New Roman"/>
        <family val="1"/>
      </rPr>
      <t>Shelby Residential &amp; Voc. Svs</t>
    </r>
  </si>
  <si>
    <r>
      <rPr>
        <sz val="8"/>
        <rFont val="Times New Roman"/>
        <family val="1"/>
      </rPr>
      <t>Shelter, Inc</t>
    </r>
  </si>
  <si>
    <r>
      <rPr>
        <sz val="8"/>
        <rFont val="Times New Roman"/>
        <family val="1"/>
      </rPr>
      <t>Skills Development Services, Inc</t>
    </r>
  </si>
  <si>
    <r>
      <rPr>
        <sz val="8"/>
        <rFont val="Times New Roman"/>
        <family val="1"/>
      </rPr>
      <t>Smith County</t>
    </r>
  </si>
  <si>
    <r>
      <rPr>
        <sz val="8"/>
        <rFont val="Times New Roman"/>
        <family val="1"/>
      </rPr>
      <t>Smith County Highway Department</t>
    </r>
  </si>
  <si>
    <r>
      <rPr>
        <sz val="8"/>
        <rFont val="Times New Roman"/>
        <family val="1"/>
      </rPr>
      <t>Smithville Electric</t>
    </r>
  </si>
  <si>
    <r>
      <rPr>
        <sz val="8"/>
        <rFont val="Times New Roman"/>
        <family val="1"/>
      </rPr>
      <t>Soddy-Daisy Falling Water Dist</t>
    </r>
  </si>
  <si>
    <r>
      <rPr>
        <sz val="8"/>
        <rFont val="Times New Roman"/>
        <family val="1"/>
      </rPr>
      <t>South Cent TN Dev Dist</t>
    </r>
  </si>
  <si>
    <r>
      <rPr>
        <sz val="8"/>
        <rFont val="Times New Roman"/>
        <family val="1"/>
      </rPr>
      <t>South Central Comm Health Agen</t>
    </r>
  </si>
  <si>
    <r>
      <rPr>
        <sz val="8"/>
        <rFont val="Times New Roman"/>
        <family val="1"/>
      </rPr>
      <t>South Central Human Resource Agency</t>
    </r>
  </si>
  <si>
    <r>
      <rPr>
        <sz val="8"/>
        <rFont val="Times New Roman"/>
        <family val="1"/>
      </rPr>
      <t>South Ctr TN Wkforce Board</t>
    </r>
  </si>
  <si>
    <r>
      <rPr>
        <sz val="8"/>
        <rFont val="Times New Roman"/>
        <family val="1"/>
      </rPr>
      <t>South Giles Utility District</t>
    </r>
  </si>
  <si>
    <r>
      <rPr>
        <sz val="8"/>
        <rFont val="Times New Roman"/>
        <family val="1"/>
      </rPr>
      <t>South Pittsburg Housing Authority</t>
    </r>
  </si>
  <si>
    <r>
      <rPr>
        <sz val="8"/>
        <rFont val="Times New Roman"/>
        <family val="1"/>
      </rPr>
      <t>Southeast Mental Health Ctr</t>
    </r>
  </si>
  <si>
    <r>
      <rPr>
        <sz val="8"/>
        <rFont val="Times New Roman"/>
        <family val="1"/>
      </rPr>
      <t>Southeast Tennessee Development District</t>
    </r>
  </si>
  <si>
    <r>
      <rPr>
        <sz val="8"/>
        <rFont val="Times New Roman"/>
        <family val="1"/>
      </rPr>
      <t>Southwest Comm Health Agency</t>
    </r>
  </si>
  <si>
    <r>
      <rPr>
        <sz val="8"/>
        <rFont val="Times New Roman"/>
        <family val="1"/>
      </rPr>
      <t>Southwest Human Resource Agency</t>
    </r>
  </si>
  <si>
    <r>
      <rPr>
        <sz val="8"/>
        <rFont val="Times New Roman"/>
        <family val="1"/>
      </rPr>
      <t>Sparta Electric&amp;WaterSystem</t>
    </r>
  </si>
  <si>
    <r>
      <rPr>
        <sz val="8"/>
        <rFont val="Times New Roman"/>
        <family val="1"/>
      </rPr>
      <t>Spectrum Support</t>
    </r>
  </si>
  <si>
    <r>
      <rPr>
        <sz val="8"/>
        <rFont val="Times New Roman"/>
        <family val="1"/>
      </rPr>
      <t>St. Joseph, City</t>
    </r>
  </si>
  <si>
    <r>
      <rPr>
        <sz val="8"/>
        <rFont val="Times New Roman"/>
        <family val="1"/>
      </rPr>
      <t>Statewide Indep. Living Counci</t>
    </r>
  </si>
  <si>
    <r>
      <rPr>
        <sz val="8"/>
        <rFont val="Times New Roman"/>
        <family val="1"/>
      </rPr>
      <t>Stewart Co. Government</t>
    </r>
  </si>
  <si>
    <r>
      <rPr>
        <sz val="8"/>
        <rFont val="Times New Roman"/>
        <family val="1"/>
      </rPr>
      <t>Stewart Co. Hwy.</t>
    </r>
  </si>
  <si>
    <r>
      <rPr>
        <sz val="8"/>
        <rFont val="Times New Roman"/>
        <family val="1"/>
      </rPr>
      <t>Stoned River Reg Lib</t>
    </r>
  </si>
  <si>
    <r>
      <rPr>
        <sz val="8"/>
        <rFont val="Times New Roman"/>
        <family val="1"/>
      </rPr>
      <t>Street Works, Inc.</t>
    </r>
  </si>
  <si>
    <r>
      <rPr>
        <sz val="8"/>
        <rFont val="Times New Roman"/>
        <family val="1"/>
      </rPr>
      <t>Sullivan Co 911</t>
    </r>
  </si>
  <si>
    <r>
      <rPr>
        <sz val="8"/>
        <rFont val="Times New Roman"/>
        <family val="1"/>
      </rPr>
      <t>Sullivan County Government</t>
    </r>
  </si>
  <si>
    <r>
      <rPr>
        <sz val="8"/>
        <rFont val="Times New Roman"/>
        <family val="1"/>
      </rPr>
      <t>Sumner County</t>
    </r>
  </si>
  <si>
    <r>
      <rPr>
        <sz val="8"/>
        <rFont val="Times New Roman"/>
        <family val="1"/>
      </rPr>
      <t>Sumner County CASA, Inc</t>
    </r>
  </si>
  <si>
    <r>
      <rPr>
        <sz val="8"/>
        <rFont val="Times New Roman"/>
        <family val="1"/>
      </rPr>
      <t>Sumner County Highway</t>
    </r>
  </si>
  <si>
    <r>
      <rPr>
        <sz val="8"/>
        <rFont val="Times New Roman"/>
        <family val="1"/>
      </rPr>
      <t>Surgoinsville Utility District</t>
    </r>
  </si>
  <si>
    <r>
      <rPr>
        <sz val="8"/>
        <rFont val="Times New Roman"/>
        <family val="1"/>
      </rPr>
      <t>SW TN Development District</t>
    </r>
  </si>
  <si>
    <r>
      <rPr>
        <sz val="8"/>
        <rFont val="Times New Roman"/>
        <family val="1"/>
      </rPr>
      <t>T.E.A.M., Inc.</t>
    </r>
  </si>
  <si>
    <r>
      <rPr>
        <sz val="8"/>
        <rFont val="Times New Roman"/>
        <family val="1"/>
      </rPr>
      <t>Tarp, Inc.</t>
    </r>
  </si>
  <si>
    <r>
      <rPr>
        <sz val="8"/>
        <rFont val="Times New Roman"/>
        <family val="1"/>
      </rPr>
      <t>Team Evaluation</t>
    </r>
  </si>
  <si>
    <r>
      <rPr>
        <sz val="8"/>
        <rFont val="Times New Roman"/>
        <family val="1"/>
      </rPr>
      <t>Tenn Assn Of Utility Districts</t>
    </r>
  </si>
  <si>
    <r>
      <rPr>
        <sz val="8"/>
        <rFont val="Times New Roman"/>
        <family val="1"/>
      </rPr>
      <t>Tenn. Assoc of Rescue Squads</t>
    </r>
  </si>
  <si>
    <r>
      <rPr>
        <sz val="8"/>
        <rFont val="Times New Roman"/>
        <family val="1"/>
      </rPr>
      <t>Tennessee Central Economic Authority</t>
    </r>
  </si>
  <si>
    <r>
      <rPr>
        <sz val="8"/>
        <rFont val="Times New Roman"/>
        <family val="1"/>
      </rPr>
      <t>Tennessee CSA</t>
    </r>
  </si>
  <si>
    <r>
      <rPr>
        <sz val="8"/>
        <rFont val="Times New Roman"/>
        <family val="1"/>
      </rPr>
      <t>Tennessee Education Association</t>
    </r>
  </si>
  <si>
    <r>
      <rPr>
        <sz val="8"/>
        <rFont val="Times New Roman"/>
        <family val="1"/>
      </rPr>
      <t>Tennessee Municipal League Risk Management Pool</t>
    </r>
  </si>
  <si>
    <r>
      <rPr>
        <sz val="8"/>
        <rFont val="Times New Roman"/>
        <family val="1"/>
      </rPr>
      <t>Tennessee State Veterans Home Board Executive/Murfr</t>
    </r>
  </si>
  <si>
    <r>
      <rPr>
        <sz val="8"/>
        <rFont val="Times New Roman"/>
        <family val="1"/>
      </rPr>
      <t>Tennessee State Veterans Home Board Humboldt</t>
    </r>
  </si>
  <si>
    <r>
      <rPr>
        <sz val="8"/>
        <rFont val="Times New Roman"/>
        <family val="1"/>
      </rPr>
      <t>Tennessee State Veterans Home Board Knoxville</t>
    </r>
  </si>
  <si>
    <r>
      <rPr>
        <sz val="8"/>
        <rFont val="Times New Roman"/>
        <family val="1"/>
      </rPr>
      <t>Tennessee Tomorrow Inc.</t>
    </r>
  </si>
  <si>
    <r>
      <rPr>
        <sz val="8"/>
        <rFont val="Times New Roman"/>
        <family val="1"/>
      </rPr>
      <t>The Development Corp of Knox County</t>
    </r>
  </si>
  <si>
    <r>
      <rPr>
        <sz val="8"/>
        <rFont val="Times New Roman"/>
        <family val="1"/>
      </rPr>
      <t>The Jason Foundation</t>
    </r>
  </si>
  <si>
    <r>
      <rPr>
        <sz val="8"/>
        <rFont val="Times New Roman"/>
        <family val="1"/>
      </rPr>
      <t>The Rochelle Ct</t>
    </r>
  </si>
  <si>
    <r>
      <rPr>
        <sz val="8"/>
        <rFont val="Times New Roman"/>
        <family val="1"/>
      </rPr>
      <t>Tipton Co 911</t>
    </r>
  </si>
  <si>
    <r>
      <rPr>
        <sz val="8"/>
        <rFont val="Times New Roman"/>
        <family val="1"/>
      </rPr>
      <t>Tipton County</t>
    </r>
  </si>
  <si>
    <r>
      <rPr>
        <sz val="8"/>
        <rFont val="Times New Roman"/>
        <family val="1"/>
      </rPr>
      <t>TN A Co Executives</t>
    </r>
  </si>
  <si>
    <r>
      <rPr>
        <sz val="8"/>
        <rFont val="Times New Roman"/>
        <family val="1"/>
      </rPr>
      <t>TN A&amp;D Assoc</t>
    </r>
  </si>
  <si>
    <r>
      <rPr>
        <sz val="8"/>
        <rFont val="Times New Roman"/>
        <family val="1"/>
      </rPr>
      <t>TN Alliance for Legal Services</t>
    </r>
  </si>
  <si>
    <r>
      <rPr>
        <sz val="8"/>
        <rFont val="Times New Roman"/>
        <family val="1"/>
      </rPr>
      <t>TN Arts Center For Cannon Cty</t>
    </r>
  </si>
  <si>
    <r>
      <rPr>
        <sz val="8"/>
        <rFont val="Times New Roman"/>
        <family val="1"/>
      </rPr>
      <t>TN As Assessing</t>
    </r>
  </si>
  <si>
    <r>
      <rPr>
        <sz val="8"/>
        <rFont val="Times New Roman"/>
        <family val="1"/>
      </rPr>
      <t>TN Assn Of Craft Artists</t>
    </r>
  </si>
  <si>
    <r>
      <rPr>
        <sz val="8"/>
        <rFont val="Times New Roman"/>
        <family val="1"/>
      </rPr>
      <t>TN Bus Enterprises</t>
    </r>
  </si>
  <si>
    <r>
      <rPr>
        <sz val="8"/>
        <rFont val="Times New Roman"/>
        <family val="1"/>
      </rPr>
      <t>TN Center For Nursing</t>
    </r>
  </si>
  <si>
    <r>
      <rPr>
        <sz val="8"/>
        <rFont val="Times New Roman"/>
        <family val="1"/>
      </rPr>
      <t>TN Ch/Childrens Advocacy Ctr.</t>
    </r>
  </si>
  <si>
    <r>
      <rPr>
        <sz val="8"/>
        <rFont val="Times New Roman"/>
        <family val="1"/>
      </rPr>
      <t>TN Co Hwy Officials Asn</t>
    </r>
  </si>
  <si>
    <r>
      <rPr>
        <sz val="8"/>
        <rFont val="Times New Roman"/>
        <family val="1"/>
      </rPr>
      <t>TN Co Serv Assn</t>
    </r>
  </si>
  <si>
    <r>
      <rPr>
        <sz val="8"/>
        <rFont val="Times New Roman"/>
        <family val="1"/>
      </rPr>
      <t>TN County Commissioners Assn.</t>
    </r>
  </si>
  <si>
    <r>
      <rPr>
        <sz val="8"/>
        <rFont val="Times New Roman"/>
        <family val="1"/>
      </rPr>
      <t>TN Health Care Ca</t>
    </r>
  </si>
  <si>
    <r>
      <rPr>
        <sz val="8"/>
        <rFont val="Times New Roman"/>
        <family val="1"/>
      </rPr>
      <t>TN Hist Society</t>
    </r>
  </si>
  <si>
    <r>
      <rPr>
        <sz val="8"/>
        <rFont val="Times New Roman"/>
        <family val="1"/>
      </rPr>
      <t>TN Mental Health C.A.</t>
    </r>
  </si>
  <si>
    <r>
      <rPr>
        <sz val="8"/>
        <rFont val="Times New Roman"/>
        <family val="1"/>
      </rPr>
      <t>TN Municipal Bond Fund</t>
    </r>
  </si>
  <si>
    <r>
      <rPr>
        <sz val="8"/>
        <rFont val="Times New Roman"/>
        <family val="1"/>
      </rPr>
      <t>TN Municipal League</t>
    </r>
  </si>
  <si>
    <r>
      <rPr>
        <sz val="8"/>
        <rFont val="Times New Roman"/>
        <family val="1"/>
      </rPr>
      <t>TN Organization Of Sch Sup.</t>
    </r>
  </si>
  <si>
    <r>
      <rPr>
        <sz val="8"/>
        <rFont val="Times New Roman"/>
        <family val="1"/>
      </rPr>
      <t>TN Primary Care Association</t>
    </r>
  </si>
  <si>
    <r>
      <rPr>
        <sz val="8"/>
        <rFont val="Times New Roman"/>
        <family val="1"/>
      </rPr>
      <t>TN School Board Assn</t>
    </r>
  </si>
  <si>
    <r>
      <rPr>
        <sz val="8"/>
        <rFont val="Times New Roman"/>
        <family val="1"/>
      </rPr>
      <t>TN Sec Sch Ath Assn</t>
    </r>
  </si>
  <si>
    <r>
      <rPr>
        <sz val="8"/>
        <rFont val="Times New Roman"/>
        <family val="1"/>
      </rPr>
      <t>TN Sports Hall of Fame</t>
    </r>
  </si>
  <si>
    <r>
      <rPr>
        <sz val="8"/>
        <rFont val="Times New Roman"/>
        <family val="1"/>
      </rPr>
      <t>TN State Employees Assn.</t>
    </r>
  </si>
  <si>
    <r>
      <rPr>
        <sz val="8"/>
        <rFont val="Times New Roman"/>
        <family val="1"/>
      </rPr>
      <t>TN State Museum</t>
    </r>
  </si>
  <si>
    <r>
      <rPr>
        <sz val="8"/>
        <rFont val="Times New Roman"/>
        <family val="1"/>
      </rPr>
      <t>TN State Veterans Home - Clarksville</t>
    </r>
  </si>
  <si>
    <r>
      <rPr>
        <sz val="8"/>
        <rFont val="Times New Roman"/>
        <family val="1"/>
      </rPr>
      <t>TN Technology Development</t>
    </r>
  </si>
  <si>
    <r>
      <rPr>
        <sz val="8"/>
        <rFont val="Times New Roman"/>
        <family val="1"/>
      </rPr>
      <t>TN Voices For Children</t>
    </r>
  </si>
  <si>
    <r>
      <rPr>
        <sz val="8"/>
        <rFont val="Times New Roman"/>
        <family val="1"/>
      </rPr>
      <t>Town Of Alamo</t>
    </r>
  </si>
  <si>
    <r>
      <rPr>
        <sz val="8"/>
        <rFont val="Times New Roman"/>
        <family val="1"/>
      </rPr>
      <t>Town Of Atoka</t>
    </r>
  </si>
  <si>
    <r>
      <rPr>
        <sz val="8"/>
        <rFont val="Times New Roman"/>
        <family val="1"/>
      </rPr>
      <t>Town Of Atwood</t>
    </r>
  </si>
  <si>
    <r>
      <rPr>
        <sz val="8"/>
        <rFont val="Times New Roman"/>
        <family val="1"/>
      </rPr>
      <t>Town Of Bruceto</t>
    </r>
  </si>
  <si>
    <r>
      <rPr>
        <sz val="8"/>
        <rFont val="Times New Roman"/>
        <family val="1"/>
      </rPr>
      <t>Town Of Burns</t>
    </r>
  </si>
  <si>
    <r>
      <rPr>
        <sz val="8"/>
        <rFont val="Times New Roman"/>
        <family val="1"/>
      </rPr>
      <t>Town Of Carthage</t>
    </r>
  </si>
  <si>
    <r>
      <rPr>
        <sz val="8"/>
        <rFont val="Times New Roman"/>
        <family val="1"/>
      </rPr>
      <t>Town Of Caryville</t>
    </r>
  </si>
  <si>
    <r>
      <rPr>
        <sz val="8"/>
        <rFont val="Times New Roman"/>
        <family val="1"/>
      </rPr>
      <t>Town of Centerville</t>
    </r>
  </si>
  <si>
    <r>
      <rPr>
        <sz val="8"/>
        <rFont val="Times New Roman"/>
        <family val="1"/>
      </rPr>
      <t>Town of Clinton</t>
    </r>
  </si>
  <si>
    <r>
      <rPr>
        <sz val="8"/>
        <rFont val="Times New Roman"/>
        <family val="1"/>
      </rPr>
      <t>Town Of Coopertown</t>
    </r>
  </si>
  <si>
    <r>
      <rPr>
        <sz val="8"/>
        <rFont val="Times New Roman"/>
        <family val="1"/>
      </rPr>
      <t>Town Of Decaturville</t>
    </r>
  </si>
  <si>
    <r>
      <rPr>
        <sz val="8"/>
        <rFont val="Times New Roman"/>
        <family val="1"/>
      </rPr>
      <t>Town Of Dover</t>
    </r>
  </si>
  <si>
    <r>
      <rPr>
        <sz val="8"/>
        <rFont val="Times New Roman"/>
        <family val="1"/>
      </rPr>
      <t>Town Of Gordonsville</t>
    </r>
  </si>
  <si>
    <r>
      <rPr>
        <sz val="8"/>
        <rFont val="Times New Roman"/>
        <family val="1"/>
      </rPr>
      <t>Town Of Huntingdon</t>
    </r>
  </si>
  <si>
    <r>
      <rPr>
        <sz val="8"/>
        <rFont val="Times New Roman"/>
        <family val="1"/>
      </rPr>
      <t>Town Of Jacksboro</t>
    </r>
  </si>
  <si>
    <r>
      <rPr>
        <sz val="8"/>
        <rFont val="Times New Roman"/>
        <family val="1"/>
      </rPr>
      <t>Town Of Jasper</t>
    </r>
  </si>
  <si>
    <r>
      <rPr>
        <sz val="8"/>
        <rFont val="Times New Roman"/>
        <family val="1"/>
      </rPr>
      <t>Town Of Kimball</t>
    </r>
  </si>
  <si>
    <r>
      <rPr>
        <sz val="8"/>
        <rFont val="Times New Roman"/>
        <family val="1"/>
      </rPr>
      <t>Town Of Linden</t>
    </r>
  </si>
  <si>
    <r>
      <rPr>
        <sz val="8"/>
        <rFont val="Times New Roman"/>
        <family val="1"/>
      </rPr>
      <t>Town of Mason</t>
    </r>
  </si>
  <si>
    <r>
      <rPr>
        <sz val="8"/>
        <rFont val="Times New Roman"/>
        <family val="1"/>
      </rPr>
      <t>Town Of Monteagle</t>
    </r>
  </si>
  <si>
    <r>
      <rPr>
        <sz val="8"/>
        <rFont val="Times New Roman"/>
        <family val="1"/>
      </rPr>
      <t>Town Of Mosheim</t>
    </r>
  </si>
  <si>
    <r>
      <rPr>
        <sz val="8"/>
        <rFont val="Times New Roman"/>
        <family val="1"/>
      </rPr>
      <t>Town of Nolensville</t>
    </r>
  </si>
  <si>
    <r>
      <rPr>
        <sz val="8"/>
        <rFont val="Times New Roman"/>
        <family val="1"/>
      </rPr>
      <t>Town Of Pegram</t>
    </r>
  </si>
  <si>
    <r>
      <rPr>
        <sz val="8"/>
        <rFont val="Times New Roman"/>
        <family val="1"/>
      </rPr>
      <t>Town Of Petersburg</t>
    </r>
  </si>
  <si>
    <r>
      <rPr>
        <sz val="8"/>
        <rFont val="Times New Roman"/>
        <family val="1"/>
      </rPr>
      <t>Town Of Pleasant View</t>
    </r>
  </si>
  <si>
    <r>
      <rPr>
        <sz val="8"/>
        <rFont val="Times New Roman"/>
        <family val="1"/>
      </rPr>
      <t>Town Of Powell'S Crossroad</t>
    </r>
  </si>
  <si>
    <r>
      <rPr>
        <sz val="8"/>
        <rFont val="Times New Roman"/>
        <family val="1"/>
      </rPr>
      <t>Town Of Rossville</t>
    </r>
  </si>
  <si>
    <r>
      <rPr>
        <sz val="8"/>
        <rFont val="Times New Roman"/>
        <family val="1"/>
      </rPr>
      <t>Town of Rutherford</t>
    </r>
  </si>
  <si>
    <r>
      <rPr>
        <sz val="8"/>
        <rFont val="Times New Roman"/>
        <family val="1"/>
      </rPr>
      <t>Town Of Scotts Hill</t>
    </r>
  </si>
  <si>
    <r>
      <rPr>
        <sz val="8"/>
        <rFont val="Times New Roman"/>
        <family val="1"/>
      </rPr>
      <t>Town of Selmer</t>
    </r>
  </si>
  <si>
    <r>
      <rPr>
        <sz val="8"/>
        <rFont val="Times New Roman"/>
        <family val="1"/>
      </rPr>
      <t>Town of Selmer Retirees</t>
    </r>
  </si>
  <si>
    <r>
      <rPr>
        <sz val="8"/>
        <rFont val="Times New Roman"/>
        <family val="1"/>
      </rPr>
      <t>Town of Signal Mountain</t>
    </r>
  </si>
  <si>
    <r>
      <rPr>
        <sz val="8"/>
        <rFont val="Times New Roman"/>
        <family val="1"/>
      </rPr>
      <t>Town Of Spring City</t>
    </r>
  </si>
  <si>
    <r>
      <rPr>
        <sz val="8"/>
        <rFont val="Times New Roman"/>
        <family val="1"/>
      </rPr>
      <t>Town Of Unicoi</t>
    </r>
  </si>
  <si>
    <r>
      <rPr>
        <sz val="8"/>
        <rFont val="Times New Roman"/>
        <family val="1"/>
      </rPr>
      <t>Town Of Wartrace</t>
    </r>
  </si>
  <si>
    <r>
      <rPr>
        <sz val="8"/>
        <rFont val="Times New Roman"/>
        <family val="1"/>
      </rPr>
      <t>Town Of Westmoreland</t>
    </r>
  </si>
  <si>
    <r>
      <rPr>
        <sz val="8"/>
        <rFont val="Times New Roman"/>
        <family val="1"/>
      </rPr>
      <t>Town Of Whiteville</t>
    </r>
  </si>
  <si>
    <r>
      <rPr>
        <sz val="8"/>
        <rFont val="Times New Roman"/>
        <family val="1"/>
      </rPr>
      <t>Trac, Inc</t>
    </r>
  </si>
  <si>
    <r>
      <rPr>
        <sz val="8"/>
        <rFont val="Times New Roman"/>
        <family val="1"/>
      </rPr>
      <t>Tracy City Utility</t>
    </r>
  </si>
  <si>
    <r>
      <rPr>
        <sz val="8"/>
        <rFont val="Times New Roman"/>
        <family val="1"/>
      </rPr>
      <t>Tri-Cities/Sullivan Utility Di</t>
    </r>
  </si>
  <si>
    <r>
      <rPr>
        <sz val="8"/>
        <rFont val="Times New Roman"/>
        <family val="1"/>
      </rPr>
      <t>Troy, Town Of</t>
    </r>
  </si>
  <si>
    <r>
      <rPr>
        <sz val="8"/>
        <rFont val="Times New Roman"/>
        <family val="1"/>
      </rPr>
      <t>Tuckaleechee Utility District</t>
    </r>
  </si>
  <si>
    <r>
      <rPr>
        <sz val="8"/>
        <rFont val="Times New Roman"/>
        <family val="1"/>
      </rPr>
      <t>Tullahoma Housing Authority</t>
    </r>
  </si>
  <si>
    <r>
      <rPr>
        <sz val="8"/>
        <rFont val="Times New Roman"/>
        <family val="1"/>
      </rPr>
      <t>Tullahoma Utilities Board</t>
    </r>
  </si>
  <si>
    <r>
      <rPr>
        <sz val="8"/>
        <rFont val="Times New Roman"/>
        <family val="1"/>
      </rPr>
      <t>Union City Electric System</t>
    </r>
  </si>
  <si>
    <r>
      <rPr>
        <sz val="8"/>
        <rFont val="Times New Roman"/>
        <family val="1"/>
      </rPr>
      <t>Union City, City of</t>
    </r>
  </si>
  <si>
    <r>
      <rPr>
        <sz val="8"/>
        <rFont val="Times New Roman"/>
        <family val="1"/>
      </rPr>
      <t>Union County EMS</t>
    </r>
  </si>
  <si>
    <r>
      <rPr>
        <sz val="8"/>
        <rFont val="Times New Roman"/>
        <family val="1"/>
      </rPr>
      <t>Union County General Fund</t>
    </r>
  </si>
  <si>
    <r>
      <rPr>
        <sz val="8"/>
        <rFont val="Times New Roman"/>
        <family val="1"/>
      </rPr>
      <t>Union County Highway Department</t>
    </r>
  </si>
  <si>
    <r>
      <rPr>
        <sz val="8"/>
        <rFont val="Times New Roman"/>
        <family val="1"/>
      </rPr>
      <t>Union County Officials</t>
    </r>
  </si>
  <si>
    <r>
      <rPr>
        <sz val="8"/>
        <rFont val="Times New Roman"/>
        <family val="1"/>
      </rPr>
      <t>United Cerebral Palsy Center</t>
    </r>
  </si>
  <si>
    <r>
      <rPr>
        <sz val="8"/>
        <rFont val="Times New Roman"/>
        <family val="1"/>
      </rPr>
      <t>United Neighborhood Health Services</t>
    </r>
  </si>
  <si>
    <r>
      <rPr>
        <sz val="8"/>
        <rFont val="Times New Roman"/>
        <family val="1"/>
      </rPr>
      <t>Upper Cumb Cha</t>
    </r>
  </si>
  <si>
    <r>
      <rPr>
        <sz val="8"/>
        <rFont val="Times New Roman"/>
        <family val="1"/>
      </rPr>
      <t>Upper Cumb Dev Dist</t>
    </r>
  </si>
  <si>
    <r>
      <rPr>
        <sz val="8"/>
        <rFont val="Times New Roman"/>
        <family val="1"/>
      </rPr>
      <t>Upper Cumberland Human Resource Agency</t>
    </r>
  </si>
  <si>
    <r>
      <rPr>
        <sz val="8"/>
        <rFont val="Times New Roman"/>
        <family val="1"/>
      </rPr>
      <t>Upper Cumberland Reg Lib</t>
    </r>
  </si>
  <si>
    <r>
      <rPr>
        <sz val="8"/>
        <rFont val="Times New Roman"/>
        <family val="1"/>
      </rPr>
      <t>Upper East TN Had</t>
    </r>
  </si>
  <si>
    <r>
      <rPr>
        <sz val="8"/>
        <rFont val="Times New Roman"/>
        <family val="1"/>
      </rPr>
      <t>Urban Housing Solutions</t>
    </r>
  </si>
  <si>
    <r>
      <rPr>
        <sz val="8"/>
        <rFont val="Times New Roman"/>
        <family val="1"/>
      </rPr>
      <t>Vision Coordination</t>
    </r>
  </si>
  <si>
    <r>
      <rPr>
        <sz val="8"/>
        <rFont val="Times New Roman"/>
        <family val="1"/>
      </rPr>
      <t>Vital Center, Inc</t>
    </r>
  </si>
  <si>
    <r>
      <rPr>
        <sz val="8"/>
        <rFont val="Times New Roman"/>
        <family val="1"/>
      </rPr>
      <t>Volunteer Ctr Of Memphis</t>
    </r>
  </si>
  <si>
    <r>
      <rPr>
        <sz val="8"/>
        <rFont val="Times New Roman"/>
        <family val="1"/>
      </rPr>
      <t>W&amp;M Resource Rape Asst Prog</t>
    </r>
  </si>
  <si>
    <r>
      <rPr>
        <sz val="8"/>
        <rFont val="Times New Roman"/>
        <family val="1"/>
      </rPr>
      <t>Walden, City Of</t>
    </r>
  </si>
  <si>
    <r>
      <rPr>
        <sz val="8"/>
        <rFont val="Times New Roman"/>
        <family val="1"/>
      </rPr>
      <t>Warren County</t>
    </r>
  </si>
  <si>
    <r>
      <rPr>
        <sz val="8"/>
        <rFont val="Times New Roman"/>
        <family val="1"/>
      </rPr>
      <t>Washington County- Johnson City 911</t>
    </r>
  </si>
  <si>
    <r>
      <rPr>
        <sz val="8"/>
        <rFont val="Times New Roman"/>
        <family val="1"/>
      </rPr>
      <t>Watertown, City of</t>
    </r>
  </si>
  <si>
    <r>
      <rPr>
        <sz val="8"/>
        <rFont val="Times New Roman"/>
        <family val="1"/>
      </rPr>
      <t>Wdvx- Cumberland Comm Corp</t>
    </r>
  </si>
  <si>
    <r>
      <rPr>
        <sz val="8"/>
        <rFont val="Times New Roman"/>
        <family val="1"/>
      </rPr>
      <t>Weakley Co 911</t>
    </r>
  </si>
  <si>
    <r>
      <rPr>
        <sz val="8"/>
        <rFont val="Times New Roman"/>
        <family val="1"/>
      </rPr>
      <t>Weakley Co Mun. Electric Sys</t>
    </r>
  </si>
  <si>
    <r>
      <rPr>
        <sz val="8"/>
        <rFont val="Times New Roman"/>
        <family val="1"/>
      </rPr>
      <t>Weakley County</t>
    </r>
  </si>
  <si>
    <r>
      <rPr>
        <sz val="8"/>
        <rFont val="Times New Roman"/>
        <family val="1"/>
      </rPr>
      <t>Webb Creek Utility</t>
    </r>
  </si>
  <si>
    <r>
      <rPr>
        <sz val="8"/>
        <rFont val="Times New Roman"/>
        <family val="1"/>
      </rPr>
      <t>West Cumberland Utility</t>
    </r>
  </si>
  <si>
    <r>
      <rPr>
        <sz val="8"/>
        <rFont val="Times New Roman"/>
        <family val="1"/>
      </rPr>
      <t>West Overton Utility</t>
    </r>
  </si>
  <si>
    <r>
      <rPr>
        <sz val="8"/>
        <rFont val="Times New Roman"/>
        <family val="1"/>
      </rPr>
      <t>West Tenn Legal Services, Inc.</t>
    </r>
  </si>
  <si>
    <r>
      <rPr>
        <sz val="8"/>
        <rFont val="Times New Roman"/>
        <family val="1"/>
      </rPr>
      <t>West TN Forensic SVS Inc.</t>
    </r>
  </si>
  <si>
    <r>
      <rPr>
        <sz val="8"/>
        <rFont val="Times New Roman"/>
        <family val="1"/>
      </rPr>
      <t>West TN Regional Art Center</t>
    </r>
  </si>
  <si>
    <r>
      <rPr>
        <sz val="8"/>
        <rFont val="Times New Roman"/>
        <family val="1"/>
      </rPr>
      <t>West Warren-Viola Utility</t>
    </r>
  </si>
  <si>
    <r>
      <rPr>
        <sz val="8"/>
        <rFont val="Times New Roman"/>
        <family val="1"/>
      </rPr>
      <t>White House, City of</t>
    </r>
  </si>
  <si>
    <r>
      <rPr>
        <sz val="8"/>
        <rFont val="Times New Roman"/>
        <family val="1"/>
      </rPr>
      <t>Whitehaven SW Mental Health</t>
    </r>
  </si>
  <si>
    <r>
      <rPr>
        <sz val="8"/>
        <rFont val="Times New Roman"/>
        <family val="1"/>
      </rPr>
      <t>Whitwell City</t>
    </r>
  </si>
  <si>
    <r>
      <rPr>
        <sz val="8"/>
        <rFont val="Times New Roman"/>
        <family val="1"/>
      </rPr>
      <t>Williamson Co Child Adv Ctr</t>
    </r>
  </si>
  <si>
    <r>
      <rPr>
        <sz val="8"/>
        <rFont val="Times New Roman"/>
        <family val="1"/>
      </rPr>
      <t>Williamson County</t>
    </r>
  </si>
  <si>
    <r>
      <rPr>
        <sz val="8"/>
        <rFont val="Times New Roman"/>
        <family val="1"/>
      </rPr>
      <t>Wilson County ECD (E-911)</t>
    </r>
  </si>
  <si>
    <r>
      <rPr>
        <sz val="8"/>
        <rFont val="Times New Roman"/>
        <family val="1"/>
      </rPr>
      <t>Wilson County MS</t>
    </r>
  </si>
  <si>
    <r>
      <rPr>
        <sz val="8"/>
        <rFont val="Times New Roman"/>
        <family val="1"/>
      </rPr>
      <t>Winchester City</t>
    </r>
  </si>
  <si>
    <r>
      <rPr>
        <sz val="8"/>
        <rFont val="Times New Roman"/>
        <family val="1"/>
      </rPr>
      <t>Witt Utility District</t>
    </r>
  </si>
  <si>
    <r>
      <rPr>
        <sz val="8"/>
        <rFont val="Times New Roman"/>
        <family val="1"/>
      </rPr>
      <t>Woodbury</t>
    </r>
  </si>
  <si>
    <r>
      <rPr>
        <sz val="8"/>
        <rFont val="Times New Roman"/>
        <family val="1"/>
      </rPr>
      <t>Woodbury Housing Authority</t>
    </r>
  </si>
  <si>
    <r>
      <rPr>
        <sz val="8"/>
        <rFont val="Times New Roman"/>
        <family val="1"/>
      </rPr>
      <t>Workforce Solutions</t>
    </r>
  </si>
  <si>
    <r>
      <rPr>
        <sz val="8"/>
        <rFont val="Times New Roman"/>
        <family val="1"/>
      </rPr>
      <t>Youth Emergency Shelter</t>
    </r>
  </si>
  <si>
    <r>
      <rPr>
        <b/>
        <i/>
        <sz val="8"/>
        <rFont val="Times New Roman"/>
        <family val="1"/>
      </rPr>
      <t>Total</t>
    </r>
  </si>
  <si>
    <t>LGOP</t>
  </si>
  <si>
    <t xml:space="preserve">Inactive employees currently receiving benefit payments </t>
  </si>
  <si>
    <t xml:space="preserve">Inactive employees entitled to but not yet receiving benefit payments </t>
  </si>
  <si>
    <t>Benefits paid as due reporting yr</t>
  </si>
  <si>
    <t>Rounded to 000's</t>
  </si>
  <si>
    <t>LGOP - (expressed in thousands)</t>
  </si>
  <si>
    <t>Ending balance per results</t>
  </si>
  <si>
    <t>Total OPEB expense</t>
  </si>
  <si>
    <t>Source of Information</t>
  </si>
  <si>
    <t>Inactive employees currently receiving benefit payments</t>
  </si>
  <si>
    <t>Inactive employees entitled to but not yet receiving benefit payments</t>
  </si>
  <si>
    <t>Count</t>
  </si>
  <si>
    <t>TOL End</t>
  </si>
  <si>
    <t>TOL Beg</t>
  </si>
  <si>
    <t>Expense</t>
  </si>
  <si>
    <t>Sensitivity</t>
  </si>
  <si>
    <t>Changes in TOL</t>
  </si>
  <si>
    <t>Add'l Expense Items</t>
  </si>
  <si>
    <t xml:space="preserve">DIR </t>
  </si>
  <si>
    <t xml:space="preserve">DOR </t>
  </si>
  <si>
    <t>Net DOR by Year</t>
  </si>
  <si>
    <t>Average Exp Rem Svc Life</t>
  </si>
  <si>
    <t>Inactive Receiving</t>
  </si>
  <si>
    <t>Inactive Not Receiving</t>
  </si>
  <si>
    <t>Actives Eligible for  Benefits</t>
  </si>
  <si>
    <t>All Active</t>
  </si>
  <si>
    <t>Expected Benefit Payment</t>
  </si>
  <si>
    <t>Net DOR/DIR</t>
  </si>
  <si>
    <t>Discount Rate -1%</t>
  </si>
  <si>
    <t>Discount Rate +1%</t>
  </si>
  <si>
    <t>HC Trend Rates -1%</t>
  </si>
  <si>
    <t>HC Trend Rates +1%</t>
  </si>
  <si>
    <t>Service Cost</t>
  </si>
  <si>
    <t>Changes in Benefits</t>
  </si>
  <si>
    <t>Experience</t>
  </si>
  <si>
    <t>Changes in Asumptions</t>
  </si>
  <si>
    <t>Benefits Paid</t>
  </si>
  <si>
    <t>Cuurent Period Changes in Benefits</t>
  </si>
  <si>
    <t>Recogn of O/I due to Liab</t>
  </si>
  <si>
    <t>Other Liability</t>
  </si>
  <si>
    <t>Year +1</t>
  </si>
  <si>
    <t>Year +2</t>
  </si>
  <si>
    <t>Year +3</t>
  </si>
  <si>
    <t>Year +4</t>
  </si>
  <si>
    <t>Year + 5</t>
  </si>
  <si>
    <t>Total Change in OPEB Liability</t>
  </si>
  <si>
    <r>
      <rPr>
        <b/>
        <i/>
        <sz val="10"/>
        <color theme="1"/>
        <rFont val="Times New Roman"/>
        <family val="1"/>
      </rPr>
      <t>Benefits provided</t>
    </r>
    <r>
      <rPr>
        <sz val="10"/>
        <color theme="1"/>
        <rFont val="Times New Roman"/>
        <family val="1"/>
      </rPr>
      <t xml:space="preserve"> - The [entity] offers the LGOP to provide health insurance coverage to eligible pre-65 retirees and disabled participants of local governments. Insurance coverage is the only postemployment benefit provided to retirees. An insurance committee created in accordance with TCA 8-27-701 establishes and amends the benefit terms of the LGOP. All members have the option of choosing between the premier preferred provider organization (PPO), standard PPO, limited PPO or the wellness healthsavings consumer-driven health plan (CDHP) for healthcare benefits. Retired plan members, of the LGOP, receives the same plan benefits as active employees, at a blended premium rate that considers the cost of all participants. This creates an implicit subsidy for retirees. Participating employers determine their own policy related to direct subsidies provided for the retiree premiums.</t>
    </r>
    <r>
      <rPr>
        <b/>
        <sz val="10"/>
        <color theme="1"/>
        <rFont val="Times New Roman"/>
        <family val="1"/>
      </rPr>
      <t>[Entities should insert language to explain their direct subsidy policy for pre-65 retiree insurance coverage or the fact that they do not directly subsidize and are only subject to the implicit]</t>
    </r>
    <r>
      <rPr>
        <sz val="10"/>
        <color theme="1"/>
        <rFont val="Times New Roman"/>
        <family val="1"/>
      </rPr>
      <t>. The LGOP is funded on a pay-as-you-go basis and there are no assets accumulating in a trust that meets the criteria of paragraph 4 of GASB Statement No. 75.</t>
    </r>
  </si>
  <si>
    <t>EMPLOYER PROVIDED</t>
  </si>
  <si>
    <t>Narrative prepared by Finance and Administration, Division of Accounts staff.</t>
  </si>
  <si>
    <t>Narrative prepared by Finance and Administration, Division of Accounts staff. Individual employer will provide narrative on specific direct funding policy.</t>
  </si>
  <si>
    <t>Executive Summary page of individual valuation report</t>
  </si>
  <si>
    <t>Executive Summary - Estimated Outflow Subsequent to Measurement Date</t>
  </si>
  <si>
    <t>Notes to Schedule of Changes in Total OPEB Liability and Related Ratios page.</t>
  </si>
  <si>
    <t>Schedule of Changes in Total OPEB Liability and Related Ratios</t>
  </si>
  <si>
    <t>Same as above</t>
  </si>
  <si>
    <t>Overall valuation report for the Local Government OPEB Plan</t>
  </si>
  <si>
    <t>Narrative prepared by Finance and Administration, Division of Accounts staff. Detail appears in the overall valuation report for Local Government OPEB Plan</t>
  </si>
  <si>
    <t>Sensitivity of Total OPEB Liability and Other Relevant Information</t>
  </si>
  <si>
    <t xml:space="preserve">Statement of OPEB Expense </t>
  </si>
  <si>
    <t>Executive Summary Page.  Deferred Outflows and Inflows of Resources by Source to be Recognized in Future OPEB Expense.</t>
  </si>
  <si>
    <t xml:space="preserve">Statement of Remaining Deferred Outflows and Inflows of Resources. </t>
  </si>
  <si>
    <t>Calculated</t>
  </si>
  <si>
    <t>Same as Above</t>
  </si>
  <si>
    <r>
      <rPr>
        <b/>
        <i/>
        <sz val="10"/>
        <rFont val="Times New Roman"/>
        <family val="1"/>
      </rPr>
      <t>Benefits provided</t>
    </r>
    <r>
      <rPr>
        <sz val="10"/>
        <rFont val="Times New Roman"/>
        <family val="1"/>
      </rPr>
      <t xml:space="preserve"> - The state offers the TNP to help fill most of the coverage gaps created by Medicare for eligible post-65 retirees and disabled participants of local governments. Insurance coverage is the only postemployment benefit provided to retirees. The TNP does not include pharmacy. In accordance with TCA 8-27-209, benefits of the TNP are established and amended by cooperation of insurance committees created by TCA 8-27-201, 8-27-301 and 8-27-701.  Retirees and disabled employees of the state, component units, local education agencies, and certain local governments who have reached the age of 65, are Medicare eligible and also receives a benefit from the Tennessee Consolidated Retirement System may participate in this plan. All plan members receive the same plan benefits at the same premium rates.  Participating employers determine their own policy related to subsidizing the retiree premiums. </t>
    </r>
    <r>
      <rPr>
        <b/>
        <sz val="10"/>
        <rFont val="Times New Roman"/>
        <family val="1"/>
      </rPr>
      <t>[Entities should insert language to explain their direct subsidy policy for post-65 retiree insurance coverage or the fact that they do not directly subsidize]</t>
    </r>
    <r>
      <rPr>
        <sz val="10"/>
        <rFont val="Times New Roman"/>
        <family val="1"/>
      </rPr>
      <t>. The TNP is funded on a pay-as-you-go basis and there are no assets accumulating in a trust that meets the criteria of paragraph 4 of GASB Statement No. 75.</t>
    </r>
  </si>
  <si>
    <r>
      <rPr>
        <b/>
        <i/>
        <sz val="10"/>
        <rFont val="Times New Roman"/>
        <family val="1"/>
      </rPr>
      <t xml:space="preserve">Allocated insurance contracts - </t>
    </r>
    <r>
      <rPr>
        <sz val="10"/>
        <rFont val="Times New Roman"/>
        <family val="1"/>
      </rPr>
      <t>This section will include a brief discussion of any benefits, during measurement period attributable to allocated insurance contracts (if applicable).</t>
    </r>
  </si>
  <si>
    <r>
      <rPr>
        <b/>
        <i/>
        <sz val="10"/>
        <rFont val="Times New Roman"/>
        <family val="1"/>
      </rPr>
      <t>Sensitivity of total OPEB liability to changes in the healthcare cost trend rate</t>
    </r>
    <r>
      <rPr>
        <sz val="10"/>
        <rFont val="Times New Roman"/>
        <family val="1"/>
      </rPr>
      <t xml:space="preserve"> - The following presents the total OPEB liability related to the TNP, as well as what the total OPEB liability would be if it were calculated using a healthcare cost trend rate that is 1-percentage-point lower (2.53) or 1-percentage-point higher (4.53) than the current healthcare cost trend rate. Premium subsidies in the Tennessee Plan are projected to remain unchanged and, consequently, trend rates are not applicable.</t>
    </r>
  </si>
  <si>
    <t>Employer</t>
  </si>
  <si>
    <t xml:space="preserve">Inactive Receiving </t>
  </si>
  <si>
    <t>Inactive Deferred</t>
  </si>
  <si>
    <t>Active</t>
  </si>
  <si>
    <t>Bells, City Of</t>
  </si>
  <si>
    <t>Bloomingdale Utility</t>
  </si>
  <si>
    <t>Bolivar</t>
  </si>
  <si>
    <t>City of Humboldt</t>
  </si>
  <si>
    <t>City of Lakewood</t>
  </si>
  <si>
    <t>City of Portland</t>
  </si>
  <si>
    <t>Clarksville Gas Water Sewer</t>
  </si>
  <si>
    <t>Clarksville General Fund</t>
  </si>
  <si>
    <t>Clinton Housing Authority</t>
  </si>
  <si>
    <t>Dekalb County</t>
  </si>
  <si>
    <t>Goodlettsville, City of</t>
  </si>
  <si>
    <t>Greeneville, Town of</t>
  </si>
  <si>
    <t>Hamblen Co Courthouse</t>
  </si>
  <si>
    <t>Hartsville/Trousdale County Government</t>
  </si>
  <si>
    <t xml:space="preserve">Jefferson City   </t>
  </si>
  <si>
    <t>Jefferson City Public Safety</t>
  </si>
  <si>
    <t>Kingston Spring</t>
  </si>
  <si>
    <t>Linebaugh Pub Lib</t>
  </si>
  <si>
    <t>Madison Suburban Utility District</t>
  </si>
  <si>
    <t>Middle Tenn UT Dist</t>
  </si>
  <si>
    <t>Milan, City of</t>
  </si>
  <si>
    <t>Monroe County</t>
  </si>
  <si>
    <t>Norris</t>
  </si>
  <si>
    <t>Overton County</t>
  </si>
  <si>
    <t>Overton County 911</t>
  </si>
  <si>
    <t>Overton County Highway Department</t>
  </si>
  <si>
    <t>Overton County Nursing Home</t>
  </si>
  <si>
    <t>Scott County</t>
  </si>
  <si>
    <t>Scott County Ambulance Service</t>
  </si>
  <si>
    <t>Scott County Road Dept</t>
  </si>
  <si>
    <t>Sevier County</t>
  </si>
  <si>
    <t>Sumner County</t>
  </si>
  <si>
    <t>Tennessee CSA</t>
  </si>
  <si>
    <t>Tennessee Education Association</t>
  </si>
  <si>
    <t>TN Co Hwy Officials Asn</t>
  </si>
  <si>
    <t>TN Co Serv Assn</t>
  </si>
  <si>
    <t>TN County Commissioners Assn.</t>
  </si>
  <si>
    <t>TN Sec Sch Ath Assn</t>
  </si>
  <si>
    <t>TN State Employees Assn.</t>
  </si>
  <si>
    <t>Town of Clinton</t>
  </si>
  <si>
    <t>Union County General Fund</t>
  </si>
  <si>
    <t>Washington County- Johnson City 911</t>
  </si>
  <si>
    <t>White House, City of</t>
  </si>
  <si>
    <t>Williamson County</t>
  </si>
  <si>
    <t xml:space="preserve">Woodbury  </t>
  </si>
  <si>
    <t>All amounts are rounded to the dollar</t>
  </si>
  <si>
    <r>
      <rPr>
        <sz val="11"/>
        <color rgb="FFFF0000"/>
        <rFont val="Calibri"/>
        <family val="2"/>
        <scheme val="minor"/>
      </rPr>
      <t>NOTE</t>
    </r>
    <r>
      <rPr>
        <sz val="11"/>
        <color theme="1"/>
        <rFont val="Calibri"/>
        <family val="2"/>
        <scheme val="minor"/>
      </rPr>
      <t xml:space="preserve">: These journal entries have been prepared to assist management with the required OPEB entries.  It is the responsibility of management to understand the entries and to verify the amounts against the valuation results. </t>
    </r>
  </si>
  <si>
    <t>TNP - (expressed in thousands)</t>
  </si>
  <si>
    <t>Narrative prepared by Finance and Administration, Division of Accounts staff. Current year payments is found on Executive Summary page of individual valuation.  Amount is titled Estimated Outflow of Resources Paid After the Measurement Date</t>
  </si>
  <si>
    <t>Dekalb County 911</t>
  </si>
  <si>
    <t>Beginning OPEB liability</t>
  </si>
  <si>
    <t>1) If your entity is a new participant in the LGOP, please review the beginning balance of  your OPEB liability as determined by the actuary and consider the need for a prior period adjustment.  That ensures that your ending balance will allign with the actuary provided results. Any prior period adjustment should consider the beginning OPEB liabilty as well as any OPEB related deferrals including the prior year balance of the amount required for the deferred outflow for benefits paid subsequent to the measurement date. First year employers can use the benefits paid during the measurement period for the benefits paid subsequent entry.(GASB75, par 146; par 244 par 244(b))</t>
  </si>
  <si>
    <t xml:space="preserve">1) Deferred Inflow/outflow of Resources for 2019 Experience Difference </t>
  </si>
  <si>
    <t>2) Deferred Inflow/outflow of Resources for 2019 Change in Assumptions</t>
  </si>
  <si>
    <t>DO Benefit Payments Subsequent to Measurement Date 2019 Balance</t>
  </si>
  <si>
    <t>Required OPEB Accounting Entries for Fiscal Year Ended June 30, 2019 Tennessee Plan (TNP)</t>
  </si>
  <si>
    <r>
      <rPr>
        <b/>
        <i/>
        <sz val="10"/>
        <rFont val="Times New Roman"/>
        <family val="1"/>
      </rPr>
      <t>Plan description</t>
    </r>
    <r>
      <rPr>
        <sz val="10"/>
        <rFont val="Times New Roman"/>
        <family val="1"/>
      </rPr>
      <t xml:space="preserve"> - Employees of [entity] are provided with pre-65 retiree health insurance benefits through the Local Government OPEB Plan (LGOP) administered by the Tennessee Department of Finance and Administration. This plan is considered to be multiple-employer defined benefit plan that is used to provide postemployment benefits other than pensions (OPEB). However, for accounting purposes, this plan will be treated as a single-employer plan. All eligible pre-65 retired employees and disability participants of local governments, who choose coverage, participate in the LGOP.</t>
    </r>
  </si>
  <si>
    <r>
      <rPr>
        <b/>
        <i/>
        <sz val="10"/>
        <color theme="1"/>
        <rFont val="Times New Roman"/>
        <family val="1"/>
      </rPr>
      <t>Employees covered by benefit terms</t>
    </r>
    <r>
      <rPr>
        <sz val="10"/>
        <color theme="1"/>
        <rFont val="Times New Roman"/>
        <family val="1"/>
      </rPr>
      <t xml:space="preserve"> - At July 1, 2018, the following employees of [entity name] was covered by the benefit terms of the LGOP:</t>
    </r>
  </si>
  <si>
    <t>An insurance committee, created in accordance with TCA 8-27-701, establishes the required payments to the LGOP by member employers and employees through the blended premiums established for active and retired employees. Claims liabilities of the plan are periodically computed using actuarial and statistical techniques to establish premium rates.  For the fiscal year ended June 30, 2019, the [entity] paid $xxx.xxx million to the LGOP for OPEB benefits as they came due.</t>
  </si>
  <si>
    <r>
      <rPr>
        <b/>
        <i/>
        <sz val="10"/>
        <color theme="1"/>
        <rFont val="Times New Roman"/>
        <family val="1"/>
      </rPr>
      <t>Actuarial assumptions</t>
    </r>
    <r>
      <rPr>
        <sz val="10"/>
        <color theme="1"/>
        <rFont val="Times New Roman"/>
        <family val="1"/>
      </rPr>
      <t xml:space="preserve"> - The total OPEB liability in the June 30, 2018 actuarial valuation was determined using the following actuarial assumptions and other inputs, applied to all periods included in the measurement, unless otherwise specified:</t>
    </r>
  </si>
  <si>
    <r>
      <rPr>
        <b/>
        <i/>
        <sz val="10"/>
        <color theme="1"/>
        <rFont val="Times New Roman"/>
        <family val="1"/>
      </rPr>
      <t>Discount rate</t>
    </r>
    <r>
      <rPr>
        <sz val="10"/>
        <color theme="1"/>
        <rFont val="Times New Roman"/>
        <family val="1"/>
      </rPr>
      <t xml:space="preserve"> - The discount rate used to measure the total OPEB liability was 3.62 percent.  This rate reflects the interest rate derived from yields on 20-year, tax-exempt general obligation municipal bonds, prevailing on the measurement date, with an average rating of AA/Aa as shown on the Fidelity 20-Year Municipal GO AA index.</t>
    </r>
  </si>
  <si>
    <r>
      <rPr>
        <b/>
        <i/>
        <sz val="10"/>
        <color theme="1"/>
        <rFont val="Times New Roman"/>
        <family val="1"/>
      </rPr>
      <t>Sensitivity of total OPEB liability to changes in the discount rate</t>
    </r>
    <r>
      <rPr>
        <sz val="10"/>
        <color theme="1"/>
        <rFont val="Times New Roman"/>
        <family val="1"/>
      </rPr>
      <t xml:space="preserve"> - The following presents the total OPEB liability related to the LGOP, as well as what the total OPEB liability would be if it were calculated using a discount rate that is 1-percentage-point lower or 1-percentage-point higher than the current discount rate. (expressed in thousands)</t>
    </r>
  </si>
  <si>
    <t>Discount Rate
(3.62%)</t>
  </si>
  <si>
    <t>1% Increase
(4.62%)</t>
  </si>
  <si>
    <t>1% Decrease
(2.62%)</t>
  </si>
  <si>
    <r>
      <rPr>
        <b/>
        <i/>
        <sz val="10"/>
        <color theme="1"/>
        <rFont val="Times New Roman"/>
        <family val="1"/>
      </rPr>
      <t>Sensitivity of total OPEB liability to changes in the healthcare cost trend rate</t>
    </r>
    <r>
      <rPr>
        <sz val="10"/>
        <color theme="1"/>
        <rFont val="Times New Roman"/>
        <family val="1"/>
      </rPr>
      <t xml:space="preserve"> - The following presents the total OPEB liability related to the LGOP, as well as what the total OPEB liability would be if it were calculated using a healthcare cost trend rate that is 1-percentage-point lower or 1-percentage-point higher than the current healthcare cost trend rate. (expressed in thousands)</t>
    </r>
  </si>
  <si>
    <r>
      <rPr>
        <b/>
        <i/>
        <sz val="10"/>
        <color theme="1"/>
        <rFont val="Times New Roman"/>
        <family val="1"/>
      </rPr>
      <t xml:space="preserve">OPEB expense - </t>
    </r>
    <r>
      <rPr>
        <sz val="10"/>
        <color theme="1"/>
        <rFont val="Times New Roman"/>
        <family val="1"/>
      </rPr>
      <t>For the fiscal year ended June, 30, 2019, [entity name] recognized OPEB expense of $xxx.xx million.</t>
    </r>
  </si>
  <si>
    <r>
      <rPr>
        <b/>
        <i/>
        <sz val="10"/>
        <color theme="1"/>
        <rFont val="Times New Roman"/>
        <family val="1"/>
      </rPr>
      <t>Deferred outflows of resources and deferred inflows of resources</t>
    </r>
    <r>
      <rPr>
        <sz val="10"/>
        <color theme="1"/>
        <rFont val="Times New Roman"/>
        <family val="1"/>
      </rPr>
      <t xml:space="preserve"> - For the fiscal year ended June, 30, 2019, [entity name] reported deferred outflows of resources and deferred inflows of resources related to OPEB benefits in the LGOP from the following sources:</t>
    </r>
  </si>
  <si>
    <t>Refer to prior year</t>
  </si>
  <si>
    <r>
      <rPr>
        <b/>
        <i/>
        <sz val="10"/>
        <rFont val="Times New Roman"/>
        <family val="1"/>
      </rPr>
      <t>Employees covered by benefit terms</t>
    </r>
    <r>
      <rPr>
        <sz val="10"/>
        <rFont val="Times New Roman"/>
        <family val="1"/>
      </rPr>
      <t xml:space="preserve"> - At July 1, 2018, the following employees of [entity name] was covered by the benefit terms of the TNP:</t>
    </r>
  </si>
  <si>
    <r>
      <rPr>
        <b/>
        <i/>
        <sz val="10"/>
        <rFont val="Times New Roman"/>
        <family val="1"/>
      </rPr>
      <t>Actuarial assumptions</t>
    </r>
    <r>
      <rPr>
        <sz val="10"/>
        <rFont val="Times New Roman"/>
        <family val="1"/>
      </rPr>
      <t xml:space="preserve"> - The collective total OPEB liability in the June 30, 2018 actuarial valuation was determined using the following actuarial assumptions and other inputs, applied to all periods included in the measurement, unless otherwise specified:</t>
    </r>
  </si>
  <si>
    <r>
      <rPr>
        <b/>
        <i/>
        <sz val="10"/>
        <rFont val="Times New Roman"/>
        <family val="1"/>
      </rPr>
      <t>Discount rate</t>
    </r>
    <r>
      <rPr>
        <sz val="10"/>
        <rFont val="Times New Roman"/>
        <family val="1"/>
      </rPr>
      <t xml:space="preserve"> - The discount rate used to measure the total OPEB liability was 3.62 percent.  This rate reflects the interest rate derived from yields on 20-year, tax-exempt general obligation municipal bonds, prevailing on the measurement date, with an average rating of AA/Aa as shown on the Fidelity 20-Year Municipal GO AA index.</t>
    </r>
  </si>
  <si>
    <r>
      <rPr>
        <b/>
        <i/>
        <sz val="10"/>
        <rFont val="Times New Roman"/>
        <family val="1"/>
      </rPr>
      <t>Sensitivity of total OPEB liability to changes in the discount rate</t>
    </r>
    <r>
      <rPr>
        <sz val="10"/>
        <rFont val="Times New Roman"/>
        <family val="1"/>
      </rPr>
      <t xml:space="preserve"> - The following presents the total OPEB liability related to the TNP, as well as what the total OPEB liability would be if it were calculated using a discount rate that is 1-percentage-point lower or 1-percentage-point higher than the current discount rate. (expressed in thousands)</t>
    </r>
  </si>
  <si>
    <r>
      <rPr>
        <b/>
        <i/>
        <sz val="10"/>
        <rFont val="Times New Roman"/>
        <family val="1"/>
      </rPr>
      <t xml:space="preserve">OPEB expense - </t>
    </r>
    <r>
      <rPr>
        <sz val="10"/>
        <rFont val="Times New Roman"/>
        <family val="1"/>
      </rPr>
      <t>For the fiscal year ended June, 30, 2019, [entity name] recognized OPEB expense of $xxx.xx million.</t>
    </r>
  </si>
  <si>
    <r>
      <rPr>
        <b/>
        <i/>
        <sz val="10"/>
        <rFont val="Times New Roman"/>
        <family val="1"/>
      </rPr>
      <t xml:space="preserve">Deferred outflows of resources and deferred inflows of resources - </t>
    </r>
    <r>
      <rPr>
        <sz val="10"/>
        <rFont val="Times New Roman"/>
        <family val="1"/>
      </rPr>
      <t>For the fiscal year ended June, 30, 2019, [entity name] reported deferred outflows of resources and deferred inflows of resources related to OPEB benefits in the TNP from the following sources:</t>
    </r>
  </si>
  <si>
    <t>Appendix - Summary of results by employer</t>
  </si>
  <si>
    <t>Counts</t>
  </si>
  <si>
    <t>21St Drug Task Force</t>
  </si>
  <si>
    <t>Access Svs. Of Mid- TN</t>
  </si>
  <si>
    <t>Adult Community Training</t>
  </si>
  <si>
    <t>Ag Serv/U-Cumb</t>
  </si>
  <si>
    <t>Agape, Inc</t>
  </si>
  <si>
    <t>Aid To Dist Fam/Ander C</t>
  </si>
  <si>
    <t>AIM Center, Inc.</t>
  </si>
  <si>
    <t>Alamo, City of</t>
  </si>
  <si>
    <t>Alc/Drug Middle</t>
  </si>
  <si>
    <t>Alpha-Talbott</t>
  </si>
  <si>
    <t>Anderson Co Cac</t>
  </si>
  <si>
    <t>Anderson Co Health Council</t>
  </si>
  <si>
    <t>Appalachan Ed Comm</t>
  </si>
  <si>
    <t>Arc of Davidson</t>
  </si>
  <si>
    <t>Arc Of Hamilton County</t>
  </si>
  <si>
    <t>Arc Of Washington Co Inc</t>
  </si>
  <si>
    <t>Arc Of Williamson County</t>
  </si>
  <si>
    <t>Arts Center of Cannon County</t>
  </si>
  <si>
    <t>Association of County Mayors</t>
  </si>
  <si>
    <t>Avalon Center, Inc</t>
  </si>
  <si>
    <t>Bangham Utilities</t>
  </si>
  <si>
    <t>Battered Women, Inc.</t>
  </si>
  <si>
    <t>Bedford County Government</t>
  </si>
  <si>
    <t>Beech River Watershed Development Auth.</t>
  </si>
  <si>
    <t>Behavioral Health Initiatives</t>
  </si>
  <si>
    <t>Benton County Highway Department</t>
  </si>
  <si>
    <t>Bethlehem Centers of Nashville</t>
  </si>
  <si>
    <t>Better Decisions</t>
  </si>
  <si>
    <t>Big Creek Utility District</t>
  </si>
  <si>
    <t>Blaine, City of</t>
  </si>
  <si>
    <t>Blakemore United Methodist Childrens Center</t>
  </si>
  <si>
    <t>Bledsoe County</t>
  </si>
  <si>
    <t>Blount Co Comm Act Agency</t>
  </si>
  <si>
    <t>Bon Aqua Lyles Utility Dist</t>
  </si>
  <si>
    <t>Bon De Croft Utility</t>
  </si>
  <si>
    <t>Bountiful Basket Nutrition Program</t>
  </si>
  <si>
    <t>Bradley County Government</t>
  </si>
  <si>
    <t>Bradley Nursing</t>
  </si>
  <si>
    <t>Bradley/Cleveland Csa</t>
  </si>
  <si>
    <t>Bradley/Cleveland Svs. Inc</t>
  </si>
  <si>
    <t>Bridge Refugee Services</t>
  </si>
  <si>
    <t>Bridges Of Williamson Co</t>
  </si>
  <si>
    <t>Buffalo River Reg Lib</t>
  </si>
  <si>
    <t>Cagle-Fredonia Utility District</t>
  </si>
  <si>
    <t>Camden City</t>
  </si>
  <si>
    <t>Campaign for a HealthyRespTN</t>
  </si>
  <si>
    <t>Campbell Co 911</t>
  </si>
  <si>
    <t>Caney Fork Reg Lib</t>
  </si>
  <si>
    <t>Care Of Savannah</t>
  </si>
  <si>
    <t>Carey Counseling Center</t>
  </si>
  <si>
    <t>Carroll Co. E-911</t>
  </si>
  <si>
    <t>Carroll County Highway Dept.</t>
  </si>
  <si>
    <t>Cary/Jacks Utility</t>
  </si>
  <si>
    <t>Casa Juvenile Sv Assn</t>
  </si>
  <si>
    <t>CASA of the 9th Judicial District</t>
  </si>
  <si>
    <t>CASA TN Heartland</t>
  </si>
  <si>
    <t>Castillian Springs-Bethpage Ut</t>
  </si>
  <si>
    <t>Cease, Inc</t>
  </si>
  <si>
    <t>Center For Indep Living</t>
  </si>
  <si>
    <t>Center For Living &amp; Learning</t>
  </si>
  <si>
    <t>Cerebral Palsy Center</t>
  </si>
  <si>
    <t>Chamber Of Commerce</t>
  </si>
  <si>
    <t>Chattanooga Cares Inc</t>
  </si>
  <si>
    <t>Chattanooga Endeavors</t>
  </si>
  <si>
    <t>Chattanooga Housing Authority</t>
  </si>
  <si>
    <t>Cheatham Co. Government</t>
  </si>
  <si>
    <t>Cheatham Co. Highway Dept.</t>
  </si>
  <si>
    <t>Chester Co Highway Dept</t>
  </si>
  <si>
    <t>Chester Co. Government</t>
  </si>
  <si>
    <t>Children's Advocacy Center, 31st J.D.</t>
  </si>
  <si>
    <t>Children'S Advocacy Ctr</t>
  </si>
  <si>
    <t>City of Belle Meade</t>
  </si>
  <si>
    <t>City Of Big Sandy</t>
  </si>
  <si>
    <t>City Of Clifton</t>
  </si>
  <si>
    <t>City Of Collegedale</t>
  </si>
  <si>
    <t>City of Covington</t>
  </si>
  <si>
    <t>City Of Cross Plains</t>
  </si>
  <si>
    <t>City Of Dayton</t>
  </si>
  <si>
    <t>City Of Decherd</t>
  </si>
  <si>
    <t>City Of Dresden</t>
  </si>
  <si>
    <t>City Of Dunlap</t>
  </si>
  <si>
    <t>City of Eastridge</t>
  </si>
  <si>
    <t>City Of Erin</t>
  </si>
  <si>
    <t>City Of Ethridge</t>
  </si>
  <si>
    <t>City of Forest hill</t>
  </si>
  <si>
    <t>City Of Gleason</t>
  </si>
  <si>
    <t>City Of Greenbrier</t>
  </si>
  <si>
    <t>City of Harriman</t>
  </si>
  <si>
    <t>City of Hohenwald</t>
  </si>
  <si>
    <t>City Of Jamestown</t>
  </si>
  <si>
    <t>City Of Kingston</t>
  </si>
  <si>
    <t>City Of Lafayette</t>
  </si>
  <si>
    <t>City Of Lakeland</t>
  </si>
  <si>
    <t>City Of Lakesite</t>
  </si>
  <si>
    <t>City of Lawrenceburg</t>
  </si>
  <si>
    <t>City Of Lexington</t>
  </si>
  <si>
    <t>City Of Lobelville</t>
  </si>
  <si>
    <t>City Of Loretto</t>
  </si>
  <si>
    <t>City Of Lynnville</t>
  </si>
  <si>
    <t>City of Manchester</t>
  </si>
  <si>
    <t>City of Michie</t>
  </si>
  <si>
    <t>City of Michie Water Systems</t>
  </si>
  <si>
    <t>City Of New Johnsonville</t>
  </si>
  <si>
    <t>City of Newbern</t>
  </si>
  <si>
    <t>City of Oak Ridge</t>
  </si>
  <si>
    <t>City Of Parsons</t>
  </si>
  <si>
    <t>City Of Puryear</t>
  </si>
  <si>
    <t>City of Ripley</t>
  </si>
  <si>
    <t>City Of Sharon</t>
  </si>
  <si>
    <t>City Of Smithville</t>
  </si>
  <si>
    <t>City Of South Pittsburg</t>
  </si>
  <si>
    <t>City Of Tiptonville</t>
  </si>
  <si>
    <t>City Of Wartburg</t>
  </si>
  <si>
    <t>City Of Waverly</t>
  </si>
  <si>
    <t>City of Waynesboro</t>
  </si>
  <si>
    <t>City Of White Bluff</t>
  </si>
  <si>
    <t>Claiborne Co Hwy.</t>
  </si>
  <si>
    <t>Clarksville Housing</t>
  </si>
  <si>
    <t>Clarksville Public Safety</t>
  </si>
  <si>
    <t>Clarksville Transportation</t>
  </si>
  <si>
    <t>Clarksville/Montgomery Caa</t>
  </si>
  <si>
    <t>Clearfork Utility</t>
  </si>
  <si>
    <t>Clinchfield Sr Adult Ctr</t>
  </si>
  <si>
    <t>Clinch-Powell Educational Cooperation</t>
  </si>
  <si>
    <t>Clinton Fire and Police</t>
  </si>
  <si>
    <t>Cnty Officials Assoc. of TN</t>
  </si>
  <si>
    <t>Cocaine Alcohol Awareness Program, Inc.</t>
  </si>
  <si>
    <t>Cocke Co 911</t>
  </si>
  <si>
    <t>Cocke County</t>
  </si>
  <si>
    <t>Cocke County Highway Department</t>
  </si>
  <si>
    <t>Coffee County</t>
  </si>
  <si>
    <t>Community Anti-Drug Coalition</t>
  </si>
  <si>
    <t>Community Development Ctr</t>
  </si>
  <si>
    <t>Community Foundation Of Middle TN</t>
  </si>
  <si>
    <t>Community Hlth</t>
  </si>
  <si>
    <t>Community Network Svs.</t>
  </si>
  <si>
    <t>Comprehensive Care Center</t>
  </si>
  <si>
    <t>Cookville Boat Dock utility</t>
  </si>
  <si>
    <t>Cordell Hull Utility District</t>
  </si>
  <si>
    <t>Core Services of Northeast Tennessee</t>
  </si>
  <si>
    <t>Cornerstone</t>
  </si>
  <si>
    <t>County Wide Utility District</t>
  </si>
  <si>
    <t>Court Appointed Spec. Advoc.</t>
  </si>
  <si>
    <t>Crab Orchard Utility Dist</t>
  </si>
  <si>
    <t>Crisis Intervention</t>
  </si>
  <si>
    <t>Crockett County Government</t>
  </si>
  <si>
    <t>Crockett County Highway</t>
  </si>
  <si>
    <t>Crockett Public Utility</t>
  </si>
  <si>
    <t>Cumberland Comm Options</t>
  </si>
  <si>
    <t>Cumberland County</t>
  </si>
  <si>
    <t>Cumberland Heights</t>
  </si>
  <si>
    <t>Cumberland Utility Dist</t>
  </si>
  <si>
    <t>Cunningham Utility</t>
  </si>
  <si>
    <t>Dandridge, Town of</t>
  </si>
  <si>
    <t>Decatur County Government</t>
  </si>
  <si>
    <t>Decatur County Highway Department</t>
  </si>
  <si>
    <t>Dewhite Utility</t>
  </si>
  <si>
    <t>Dickson Electric System</t>
  </si>
  <si>
    <t>Disability Resource Center</t>
  </si>
  <si>
    <t>Dismas, Inc.</t>
  </si>
  <si>
    <t>Downtown Ministries</t>
  </si>
  <si>
    <t>Duck River Utility Commission</t>
  </si>
  <si>
    <t>Dyersburg Housing Authority</t>
  </si>
  <si>
    <t>Dyersburg Suburban Consolidated Utility District</t>
  </si>
  <si>
    <t>Eagleville, City of</t>
  </si>
  <si>
    <t>East Montgomery Utility District</t>
  </si>
  <si>
    <t>East TN Cha</t>
  </si>
  <si>
    <t>East TN Development Dist</t>
  </si>
  <si>
    <t>East TN Foundation</t>
  </si>
  <si>
    <t>Easter Seals of TN</t>
  </si>
  <si>
    <t>Eastside Util Dist</t>
  </si>
  <si>
    <t>Elkton, City of</t>
  </si>
  <si>
    <t>Engstrom Services, Inc</t>
  </si>
  <si>
    <t>Erin Housing Authority</t>
  </si>
  <si>
    <t>Estill Springs</t>
  </si>
  <si>
    <t>Fairview Utility</t>
  </si>
  <si>
    <t>Fayette County 911</t>
  </si>
  <si>
    <t>Fayette County Government</t>
  </si>
  <si>
    <t>Fayette County Public Works Dept.</t>
  </si>
  <si>
    <t>City of Fayetteville</t>
  </si>
  <si>
    <t>Fayetteville Housing Authority</t>
  </si>
  <si>
    <t>Fayetteville Li</t>
  </si>
  <si>
    <t>Fentress Co. Government</t>
  </si>
  <si>
    <t>Fentress County Emergency Communications</t>
  </si>
  <si>
    <t>First Utility District of Hardin County</t>
  </si>
  <si>
    <t>First Utility District of Hawkins Co</t>
  </si>
  <si>
    <t>First Utlity Dist Of Tipton Co</t>
  </si>
  <si>
    <t>Forked Deer Reg Lib</t>
  </si>
  <si>
    <t>Former Insurance Participant</t>
  </si>
  <si>
    <t>Four Lake Regional Ind Dev Aut</t>
  </si>
  <si>
    <t>Franklin Co Adult Activity Ctr</t>
  </si>
  <si>
    <t>Franklin Co Government</t>
  </si>
  <si>
    <t>Franklin Co Industrial Dev Bd</t>
  </si>
  <si>
    <t>Franklin Co. Hwy. Dept.</t>
  </si>
  <si>
    <t>Franklin County Consolidated Housing Authority</t>
  </si>
  <si>
    <t>Friendship City</t>
  </si>
  <si>
    <t>Ft Loudon Reg Lib</t>
  </si>
  <si>
    <t>Gainesboro, Town of</t>
  </si>
  <si>
    <t>Gallatin Housing Authority</t>
  </si>
  <si>
    <t>Galloway, City of</t>
  </si>
  <si>
    <t>Gibson Co Mun Water Dist</t>
  </si>
  <si>
    <t>Giles Co E-911</t>
  </si>
  <si>
    <t>Giles County</t>
  </si>
  <si>
    <t>Gladeville Utility Dist</t>
  </si>
  <si>
    <t>Good Neighbor Mission &amp; Crisis</t>
  </si>
  <si>
    <t>Goodlettsville Board Members</t>
  </si>
  <si>
    <t>Goodwill-Knox</t>
  </si>
  <si>
    <t>Gorham MacBane Library</t>
  </si>
  <si>
    <t>Great Nashville Regional Council</t>
  </si>
  <si>
    <t>Greeneville Fire and Police</t>
  </si>
  <si>
    <t>Greeneville Water Comm</t>
  </si>
  <si>
    <t>Grundy County Government</t>
  </si>
  <si>
    <t>Grundy County Highway</t>
  </si>
  <si>
    <t>Grundy Emergency Med Svs.</t>
  </si>
  <si>
    <t>Grundy Housing Authority</t>
  </si>
  <si>
    <t>Habitation and Training Services</t>
  </si>
  <si>
    <t>Hamblen County Board Members</t>
  </si>
  <si>
    <t>Hamblen County Emergency Communication District</t>
  </si>
  <si>
    <t>Hamblen County Garbage Collectors</t>
  </si>
  <si>
    <t>Hamblen County Highway Commish</t>
  </si>
  <si>
    <t>Hamblen County Highway Dept</t>
  </si>
  <si>
    <t>Hamblen County Public Safety</t>
  </si>
  <si>
    <t>HamblenCounty Parks</t>
  </si>
  <si>
    <t>Hamilton Co 911</t>
  </si>
  <si>
    <t>Hancock County Gov</t>
  </si>
  <si>
    <t>Hardeman County Emergency Communications District</t>
  </si>
  <si>
    <t>Hardeman-Fayette Utility</t>
  </si>
  <si>
    <t>Hardin Co Skills</t>
  </si>
  <si>
    <t>Hardin County 911</t>
  </si>
  <si>
    <t>Hardin County Government</t>
  </si>
  <si>
    <t>Harpeth Valley Utilities Distr</t>
  </si>
  <si>
    <t>Hartsville/Trousdale Water and Sewer Utility District</t>
  </si>
  <si>
    <t>Hatchie River Reg Lib</t>
  </si>
  <si>
    <t>Hawkins County</t>
  </si>
  <si>
    <t>Haywood Co Gen.</t>
  </si>
  <si>
    <t>Health Information Partnership of Tennessee</t>
  </si>
  <si>
    <t>Henderson City</t>
  </si>
  <si>
    <t>Henderson County Government</t>
  </si>
  <si>
    <t>Henderson County Highway</t>
  </si>
  <si>
    <t>Henry County Highway Department</t>
  </si>
  <si>
    <t>Hickman County</t>
  </si>
  <si>
    <t>Hickman County Highway</t>
  </si>
  <si>
    <t>Highland Rim Economic Corp</t>
  </si>
  <si>
    <t>Hixson Util Dst</t>
  </si>
  <si>
    <t>Hohenwald Housing Authority</t>
  </si>
  <si>
    <t>Homeplace, Inc</t>
  </si>
  <si>
    <t>Homesafe Of Sumner, Wilson,</t>
  </si>
  <si>
    <t>Hope Of East Tennessee</t>
  </si>
  <si>
    <t>Houston County Highway Department</t>
  </si>
  <si>
    <t>Humboldt Housing Auth</t>
  </si>
  <si>
    <t>Humboldt Utilities- Elec Co</t>
  </si>
  <si>
    <t>Humboldt Utilities- Gas and Water</t>
  </si>
  <si>
    <t>Humphreys County</t>
  </si>
  <si>
    <t>Humphrey'S County 911</t>
  </si>
  <si>
    <t>Humphrey'S County Highway</t>
  </si>
  <si>
    <t>Impact Center, Inc.</t>
  </si>
  <si>
    <t>Industrial Dev Brd of Blount Co, Alcoa, &amp; Maryville</t>
  </si>
  <si>
    <t>Jackson Alcohol/Drug</t>
  </si>
  <si>
    <t>Jackson Ctr. Ind. Living</t>
  </si>
  <si>
    <t>James Developmental Ctr</t>
  </si>
  <si>
    <t>Jefferson City Housing</t>
  </si>
  <si>
    <t>Jefferson Co. 911</t>
  </si>
  <si>
    <t>Jefferson County</t>
  </si>
  <si>
    <t>Johnson County</t>
  </si>
  <si>
    <t>Johnson County Emergency Communications E911</t>
  </si>
  <si>
    <t>Jubilee Community Arts</t>
  </si>
  <si>
    <t>Kings Daughter Day Home</t>
  </si>
  <si>
    <t>Kingsport Housing Auth</t>
  </si>
  <si>
    <t>Knoxville/Knox Cac</t>
  </si>
  <si>
    <t xml:space="preserve">Knoxville Community Development Corporation </t>
  </si>
  <si>
    <t>Lauderdale County Loc Gov</t>
  </si>
  <si>
    <t>Lawrence County 911</t>
  </si>
  <si>
    <t>Lawrence County Government</t>
  </si>
  <si>
    <t>Lawrenceburg Housing Authority</t>
  </si>
  <si>
    <t>Lewis Co Highway Dept</t>
  </si>
  <si>
    <t>Lewis County Government</t>
  </si>
  <si>
    <t>Lewisburg Housing Authority</t>
  </si>
  <si>
    <t>Lexington Electric System</t>
  </si>
  <si>
    <t>Life Bridges, Inc</t>
  </si>
  <si>
    <t>Lincoln Co. Government</t>
  </si>
  <si>
    <t>Loc Gov Ret In</t>
  </si>
  <si>
    <t>Loudon County Economic Dev. Agency</t>
  </si>
  <si>
    <t>MadIson Util Dist</t>
  </si>
  <si>
    <t>Manchester Housing</t>
  </si>
  <si>
    <t>Marion Co 911</t>
  </si>
  <si>
    <t>Marion Co. Hwy.</t>
  </si>
  <si>
    <t>Marion County Government</t>
  </si>
  <si>
    <t>Marion Natural Gas</t>
  </si>
  <si>
    <t>Marshall County Government</t>
  </si>
  <si>
    <t>Mckenzie City Loc Gov</t>
  </si>
  <si>
    <t>McMinn County Economic Development Authority</t>
  </si>
  <si>
    <t>Mcnairy Co Dev</t>
  </si>
  <si>
    <t>McNairy Co. Highway Dept.</t>
  </si>
  <si>
    <t>McNeilly Center for Children</t>
  </si>
  <si>
    <t>M-Cumb Comm Act</t>
  </si>
  <si>
    <t>M-East Comm Act</t>
  </si>
  <si>
    <t>Meigs County Government</t>
  </si>
  <si>
    <t>Memphis Area Association of Governments</t>
  </si>
  <si>
    <t>Memphis Area LE</t>
  </si>
  <si>
    <t>Memphis Liv Ctr</t>
  </si>
  <si>
    <t>Memphis-Shelby Cha</t>
  </si>
  <si>
    <t>Mental Hlt-Nash</t>
  </si>
  <si>
    <t>Meritan, Inc</t>
  </si>
  <si>
    <t>Mid Cumber Cha</t>
  </si>
  <si>
    <t>Mid-Cumb Hra</t>
  </si>
  <si>
    <t>Midtown Utility</t>
  </si>
  <si>
    <t>Mid-W Community Serv Agency</t>
  </si>
  <si>
    <t>Milan Public Utilities</t>
  </si>
  <si>
    <t>Ministerial Assn Temp Shelter</t>
  </si>
  <si>
    <t>Minor Hill Water Utility Dist</t>
  </si>
  <si>
    <t>Monroe County Highway</t>
  </si>
  <si>
    <t>MS Crockett Pud</t>
  </si>
  <si>
    <t>Mt Carmel Hawk</t>
  </si>
  <si>
    <t>Murfreesboro Electric Department</t>
  </si>
  <si>
    <t>My Friend's House Family and Children Services, Inc.</t>
  </si>
  <si>
    <t>N.Utility Of Dec/Ben Co</t>
  </si>
  <si>
    <t>NAMI Davidson County</t>
  </si>
  <si>
    <t>Nami Tennessee</t>
  </si>
  <si>
    <t>Nashville Cares1</t>
  </si>
  <si>
    <t>Nashville Cares2</t>
  </si>
  <si>
    <t>Nat'L Assn. Of Social Workers</t>
  </si>
  <si>
    <t>Nat'L Hlthcare For Homeless</t>
  </si>
  <si>
    <t>Natural Gas Acquisition Co Clarksville</t>
  </si>
  <si>
    <t>Ne Henry Utility</t>
  </si>
  <si>
    <t>New Directions</t>
  </si>
  <si>
    <t>New Horizons Corp</t>
  </si>
  <si>
    <t>New Market Utility</t>
  </si>
  <si>
    <t>Nolichucky Reg Lib</t>
  </si>
  <si>
    <t>Non-TCRS Retire MS</t>
  </si>
  <si>
    <t>Non-TCRS Retirees</t>
  </si>
  <si>
    <t>Norris Fire and Police</t>
  </si>
  <si>
    <t>North Overton Utility District</t>
  </si>
  <si>
    <t>North Utility District of Rhea County</t>
  </si>
  <si>
    <t>Northeast Comm Svs. Agency</t>
  </si>
  <si>
    <t>Northwest Comm Health Agency</t>
  </si>
  <si>
    <t>Northwest Safeline</t>
  </si>
  <si>
    <t>Northwest TN Head Start</t>
  </si>
  <si>
    <t xml:space="preserve">Northwest TN Workforce Board, Inc. </t>
  </si>
  <si>
    <t>Nw Dyersburg Util</t>
  </si>
  <si>
    <t>Nw TN Econ Dev</t>
  </si>
  <si>
    <t>Oak Hill, City of</t>
  </si>
  <si>
    <t>Oak Ridge Housing Authority</t>
  </si>
  <si>
    <t>Obion County Government</t>
  </si>
  <si>
    <t>Obion River Reg Lib</t>
  </si>
  <si>
    <t xml:space="preserve">Old Gainesboro Rd Utility District </t>
  </si>
  <si>
    <t>Old Hickory Utl Dist.</t>
  </si>
  <si>
    <t>Old Knoxville Hwy Water Dist</t>
  </si>
  <si>
    <t>Orange Grove Center, Inc</t>
  </si>
  <si>
    <t>Pathfinders</t>
  </si>
  <si>
    <t>Perry Co. Hwy.</t>
  </si>
  <si>
    <t>Perry County Officials</t>
  </si>
  <si>
    <t>PerryCounty Medical CenterInc.</t>
  </si>
  <si>
    <t>Prevent Child Abuse TN</t>
  </si>
  <si>
    <t>ProfessionalCareServicesWestTN</t>
  </si>
  <si>
    <t>Progress Inc.</t>
  </si>
  <si>
    <t>Project Return</t>
  </si>
  <si>
    <t>Putnam CoRuralHealthClinic</t>
  </si>
  <si>
    <t>Rape/Sex Ab Ctr</t>
  </si>
  <si>
    <t>Red River Reg Lib</t>
  </si>
  <si>
    <t>Reelfoot Lake Regional Utility</t>
  </si>
  <si>
    <t>Renewal House</t>
  </si>
  <si>
    <t>Rhea County Government</t>
  </si>
  <si>
    <t>Rhea Nursing Home</t>
  </si>
  <si>
    <t>Riceville Utility District</t>
  </si>
  <si>
    <t>Ripley Gas/Water</t>
  </si>
  <si>
    <t>Roane Co 911</t>
  </si>
  <si>
    <t>Roane County</t>
  </si>
  <si>
    <t>Rockwood, City of</t>
  </si>
  <si>
    <t>Rose Center &amp; Council For Arts</t>
  </si>
  <si>
    <t>Rutherford Adult Ctr</t>
  </si>
  <si>
    <t>Samaritan Recovery</t>
  </si>
  <si>
    <t>Savannah City Loc Gov</t>
  </si>
  <si>
    <t>Savannah Parks</t>
  </si>
  <si>
    <t>Savannah, City of- Emerg</t>
  </si>
  <si>
    <t>Se Regional Cha</t>
  </si>
  <si>
    <t>Second South Cheatham Util.</t>
  </si>
  <si>
    <t>Senior Citizens Inc</t>
  </si>
  <si>
    <t>Sequatchie Co. Hwy Dept.</t>
  </si>
  <si>
    <t>Sequatchie County Government</t>
  </si>
  <si>
    <t>Sequatchie Val. Pl. Dev.</t>
  </si>
  <si>
    <t>Serentiy Recoveries</t>
  </si>
  <si>
    <t>Sertoma Center</t>
  </si>
  <si>
    <t>Sevier County Fee Officers</t>
  </si>
  <si>
    <t>Sevier County Highway</t>
  </si>
  <si>
    <t>Sevier County Lib</t>
  </si>
  <si>
    <t>Sexual Assault Crisis Ctr</t>
  </si>
  <si>
    <t>Shelby County 911</t>
  </si>
  <si>
    <t>Shelby Residential &amp; Voc. Svs</t>
  </si>
  <si>
    <t>Shelter, Inc</t>
  </si>
  <si>
    <t>Skills Development Services, Inc</t>
  </si>
  <si>
    <t>Smith County</t>
  </si>
  <si>
    <t>Smith County Highway Department</t>
  </si>
  <si>
    <t>Smithville Electric</t>
  </si>
  <si>
    <t>Soddy-Daisy Falling Water Dist</t>
  </si>
  <si>
    <t>South Cent TN Dev Dist</t>
  </si>
  <si>
    <t>South Central Comm Health Agen</t>
  </si>
  <si>
    <t>South Central Human Resource Agency</t>
  </si>
  <si>
    <t>South Ctr TN Wkforce Board</t>
  </si>
  <si>
    <t>South Giles Utility District</t>
  </si>
  <si>
    <t>South Pittsburg Housing Authority</t>
  </si>
  <si>
    <t>Southeast Mental Health Ctr</t>
  </si>
  <si>
    <t>Southeast Tennessee Development District</t>
  </si>
  <si>
    <t>Southeast Tennessee Human Resource Agency</t>
  </si>
  <si>
    <t>Southwest Comm Health Agency</t>
  </si>
  <si>
    <t>Southwest Human Resource Agency</t>
  </si>
  <si>
    <t>Sparta Electric&amp;WaterSystem</t>
  </si>
  <si>
    <t>Spectrum Support</t>
  </si>
  <si>
    <t>St. Joseph, City</t>
  </si>
  <si>
    <t>Statewide Indep. Living Counci</t>
  </si>
  <si>
    <t>Stewart Co. Government</t>
  </si>
  <si>
    <t>Stewart Co. Hwy.</t>
  </si>
  <si>
    <t>Stoned River Reg Lib</t>
  </si>
  <si>
    <t>Street Works, Inc.</t>
  </si>
  <si>
    <t>Sullivan Co 911</t>
  </si>
  <si>
    <t>Sullivan County Government</t>
  </si>
  <si>
    <t>Sumner County CASA, Inc</t>
  </si>
  <si>
    <t>Sumner County Highway</t>
  </si>
  <si>
    <t>Surgoinsville Utility District</t>
  </si>
  <si>
    <t>SW TN Development District</t>
  </si>
  <si>
    <t>T.E.A.M., Inc.</t>
  </si>
  <si>
    <t>Tarp, Inc.</t>
  </si>
  <si>
    <t>Team Evaluation</t>
  </si>
  <si>
    <t>Tenn Assn Of Utility Districts</t>
  </si>
  <si>
    <t>Tenn. Assoc of Rescue Squads</t>
  </si>
  <si>
    <t>Tennessee Central Economic Authority</t>
  </si>
  <si>
    <t>Tennessee Municipal League Risk Management Pool</t>
  </si>
  <si>
    <t>Tennessee State Veterans Home Board Humboldt</t>
  </si>
  <si>
    <t>Tennessee State Veterans Home Board Knoxville</t>
  </si>
  <si>
    <t>Tennessee Tomorrow Inc.</t>
  </si>
  <si>
    <t>The Development Corp of Knox County</t>
  </si>
  <si>
    <t>The Jason Foundation</t>
  </si>
  <si>
    <t>The Rochelle Ct</t>
  </si>
  <si>
    <t>Tipton Co 911</t>
  </si>
  <si>
    <t>Tipton County</t>
  </si>
  <si>
    <t>TN A Co Executives</t>
  </si>
  <si>
    <t>TN A&amp;D Assoc</t>
  </si>
  <si>
    <t>TN Alliance for Legal Services</t>
  </si>
  <si>
    <t>TN Arts Center For Cannon Cty</t>
  </si>
  <si>
    <t>TN As Assessing</t>
  </si>
  <si>
    <t>TN Assn Of Craft Artists</t>
  </si>
  <si>
    <t>TN Bus Enterprises</t>
  </si>
  <si>
    <t>TN Center For Nursing</t>
  </si>
  <si>
    <t>TN Ch/Childrens Advocacy Ctr.</t>
  </si>
  <si>
    <t>TN Health Care Ca</t>
  </si>
  <si>
    <t>TN Hist Society</t>
  </si>
  <si>
    <t>TN Mental Health C.A.</t>
  </si>
  <si>
    <t>TN Municipal Bond Fund</t>
  </si>
  <si>
    <t>TN Municipal League</t>
  </si>
  <si>
    <t>TN Organization Of Sch Sup.</t>
  </si>
  <si>
    <t>TN Primary Care Association</t>
  </si>
  <si>
    <t>TN School Board Assn</t>
  </si>
  <si>
    <t>TN Sports Hall of Fame</t>
  </si>
  <si>
    <t>TN State Museum</t>
  </si>
  <si>
    <t>TN State Veterans Home - Clarksville</t>
  </si>
  <si>
    <t>TN Technology Development</t>
  </si>
  <si>
    <t>TN Voices For Children</t>
  </si>
  <si>
    <t>Town Of Alamo</t>
  </si>
  <si>
    <t>Town Of Atoka</t>
  </si>
  <si>
    <t>Town Of Atwood</t>
  </si>
  <si>
    <t>Town Of Bruceto</t>
  </si>
  <si>
    <t>Town Of Burns</t>
  </si>
  <si>
    <t>Town Of Carthage</t>
  </si>
  <si>
    <t>Town Of Caryville</t>
  </si>
  <si>
    <t>Town of Centerville</t>
  </si>
  <si>
    <t>Town Of Coopertown</t>
  </si>
  <si>
    <t>Town Of Decaturville</t>
  </si>
  <si>
    <t>Town Of Dover</t>
  </si>
  <si>
    <t>Town Of Gordonsville</t>
  </si>
  <si>
    <t>Town Of Huntingdon</t>
  </si>
  <si>
    <t>Town Of Jacksboro</t>
  </si>
  <si>
    <t>Town Of Jasper</t>
  </si>
  <si>
    <t>Town Of Kimball</t>
  </si>
  <si>
    <t>Town Of Linden</t>
  </si>
  <si>
    <t>Town of Mason</t>
  </si>
  <si>
    <t>Town Of Monteagle</t>
  </si>
  <si>
    <t>Town Of Mosheim</t>
  </si>
  <si>
    <t>Town of Nolensville</t>
  </si>
  <si>
    <t>Town Of Pegram</t>
  </si>
  <si>
    <t>Town Of Petersburg</t>
  </si>
  <si>
    <t>Town Of Pleasant View</t>
  </si>
  <si>
    <t>Town Of Powell'S Crossroad</t>
  </si>
  <si>
    <t>Town Of Rossville</t>
  </si>
  <si>
    <t>Town of Rutherford</t>
  </si>
  <si>
    <t>Town Of Scotts Hill</t>
  </si>
  <si>
    <t>Town of Selmer</t>
  </si>
  <si>
    <t>Town of Selmer Retirees</t>
  </si>
  <si>
    <t>Town of Signal Mountain</t>
  </si>
  <si>
    <t>Town Of Spring City</t>
  </si>
  <si>
    <t>Town Of Unicoi</t>
  </si>
  <si>
    <t>Town Of Wartrace</t>
  </si>
  <si>
    <t>Town Of Westmoreland</t>
  </si>
  <si>
    <t>Town Of Whiteville</t>
  </si>
  <si>
    <t>Trac, Inc</t>
  </si>
  <si>
    <t>Tracy City Utility</t>
  </si>
  <si>
    <t>Tri-Cities/Sullivan Utility Di</t>
  </si>
  <si>
    <t>Troy, Town Of</t>
  </si>
  <si>
    <t>Tuckaleechee Utility District</t>
  </si>
  <si>
    <t>Tullahoma Housing Authority</t>
  </si>
  <si>
    <t>Tullahoma Utilities Board</t>
  </si>
  <si>
    <t>Union City Electric System</t>
  </si>
  <si>
    <t>Union City, City of</t>
  </si>
  <si>
    <t>Union County EMS</t>
  </si>
  <si>
    <t>Union County Highway Department</t>
  </si>
  <si>
    <t>Union County Officials</t>
  </si>
  <si>
    <t>United Cerebral Palsy Center</t>
  </si>
  <si>
    <t>United Neighborhood Health Services</t>
  </si>
  <si>
    <t>Upper Cumb Cha</t>
  </si>
  <si>
    <t>Upper Cumb Dev Dist</t>
  </si>
  <si>
    <t>Upper Cumberland Human Resource Agency</t>
  </si>
  <si>
    <t>Upper Cumberland Reg Lib</t>
  </si>
  <si>
    <t>Upper East TN Had</t>
  </si>
  <si>
    <t>Urban Housing Solutions</t>
  </si>
  <si>
    <t>Vision Coordination</t>
  </si>
  <si>
    <t>Vital Center, Inc</t>
  </si>
  <si>
    <t>Volunteer Ctr Of Memphis</t>
  </si>
  <si>
    <t>W&amp;M Resource Rape Asst Prog</t>
  </si>
  <si>
    <t>Walden, City Of</t>
  </si>
  <si>
    <t>Warren County</t>
  </si>
  <si>
    <t>Watertown, City of</t>
  </si>
  <si>
    <t>Wdvx- Cumberland Comm Corp</t>
  </si>
  <si>
    <t>Weakley Co 911</t>
  </si>
  <si>
    <t>Weakley Co Mun. Electric Sys</t>
  </si>
  <si>
    <t>Weakley County</t>
  </si>
  <si>
    <t>Webb Creek Utility</t>
  </si>
  <si>
    <t>West Cumberland Utility</t>
  </si>
  <si>
    <t>West Overton Utility</t>
  </si>
  <si>
    <t>West Tenn Legal Services, Inc.</t>
  </si>
  <si>
    <t>West TN Forensic SVS Inc.</t>
  </si>
  <si>
    <t>West TN Regional Art Center</t>
  </si>
  <si>
    <t>West Warren-Viola Utility</t>
  </si>
  <si>
    <t>Whitehaven SW Mental Health</t>
  </si>
  <si>
    <t>Whitwell City</t>
  </si>
  <si>
    <t>Williamson Co Child Adv Ctr</t>
  </si>
  <si>
    <t>Wilson County ECD (E-911)</t>
  </si>
  <si>
    <t>Wilson County MS</t>
  </si>
  <si>
    <t>Winchester City</t>
  </si>
  <si>
    <t>Witt Utility District</t>
  </si>
  <si>
    <t>Woodbury Housing Authority</t>
  </si>
  <si>
    <t>Workforce Solutions</t>
  </si>
  <si>
    <t>Youth Emergency Shelter</t>
  </si>
  <si>
    <t>Required OPEB Accounting Entries for Fiscal Year Ended June 30, 2019 Local Government OPEB Plan (LGOP)</t>
  </si>
  <si>
    <t>2018 Change in Assumptions Amortization</t>
  </si>
  <si>
    <t>2019 Change in Assumptions Amortization</t>
  </si>
  <si>
    <t>2019 Experience Amortization</t>
  </si>
  <si>
    <t>Dif with Actuarial Expense Calc</t>
  </si>
  <si>
    <r>
      <t xml:space="preserve">2)    Entry to record the employers total OPEB expense recognized for the measurement period. This amount can be found on the </t>
    </r>
    <r>
      <rPr>
        <b/>
        <i/>
        <sz val="11"/>
        <color theme="1"/>
        <rFont val="Calibri"/>
        <family val="2"/>
        <scheme val="minor"/>
      </rPr>
      <t>Statement of OPEB Expense</t>
    </r>
    <r>
      <rPr>
        <b/>
        <sz val="11"/>
        <color theme="1"/>
        <rFont val="Calibri"/>
        <family val="2"/>
        <scheme val="minor"/>
      </rPr>
      <t>. (GASB75, par 157-158)</t>
    </r>
  </si>
  <si>
    <r>
      <t xml:space="preserve">3)    Entry to record the annual increase to the employers total deferred inflows/outflows of resources related to differences between expected and actual experience.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Differences between expected and actual experience of the Total OPEB Liability. Expected remaining service lives, for current year deferrals, can be found beneath the </t>
    </r>
    <r>
      <rPr>
        <b/>
        <i/>
        <sz val="11"/>
        <color theme="1"/>
        <rFont val="Calibri"/>
        <family val="2"/>
        <scheme val="minor"/>
      </rPr>
      <t>Statement of OPEB Expense</t>
    </r>
    <r>
      <rPr>
        <b/>
        <sz val="11"/>
        <color theme="1"/>
        <rFont val="Calibri"/>
        <family val="2"/>
        <scheme val="minor"/>
      </rPr>
      <t xml:space="preserve">. (GASB75, par 157(a)(1))  </t>
    </r>
  </si>
  <si>
    <t xml:space="preserve">        Deferred Inflow of Resources 2019 Diff Between Expected and Actual Experience</t>
  </si>
  <si>
    <t>Deferred Inflow of Resources 2019 Diff Between Expected and Actual Experience</t>
  </si>
  <si>
    <t>IF the amount in cell F26 is (negative), the amount represents the amortization of a deferred outflow instead of a deferred inflow.  The outflow should be credited to reduce the balance.</t>
  </si>
  <si>
    <t>IF the amount in cell I20 is (negative), the amount represents a deferred outflow instead of a deferred inflow.  A outflow account should be debited instead of crediting a inflow.</t>
  </si>
  <si>
    <r>
      <t xml:space="preserve">4)    Entry to record the current year amortization of the employers’ deferred inflows of resources related to differences between expected and actual experience.  This amount can be found on the </t>
    </r>
    <r>
      <rPr>
        <b/>
        <i/>
        <sz val="11"/>
        <color theme="1"/>
        <rFont val="Calibri"/>
        <family val="2"/>
        <scheme val="minor"/>
      </rPr>
      <t>Statement of Remaining Deferred Outflows and Inflows of Resources</t>
    </r>
    <r>
      <rPr>
        <b/>
        <sz val="11"/>
        <color theme="1"/>
        <rFont val="Calibri"/>
        <family val="2"/>
        <scheme val="minor"/>
      </rPr>
      <t xml:space="preserve">.  However, it is recommended that the employer maintain their own amortization schedules and that the valuation results are used to verify GL balances. The total of all current period amortized deferrals can be reconciled to the </t>
    </r>
    <r>
      <rPr>
        <b/>
        <i/>
        <sz val="11"/>
        <color theme="1"/>
        <rFont val="Calibri"/>
        <family val="2"/>
        <scheme val="minor"/>
      </rPr>
      <t>Statement of OPEB Expense</t>
    </r>
    <r>
      <rPr>
        <b/>
        <sz val="11"/>
        <color theme="1"/>
        <rFont val="Calibri"/>
        <family val="2"/>
        <scheme val="minor"/>
      </rPr>
      <t>. (GASB75, par 157(a)(1))</t>
    </r>
  </si>
  <si>
    <r>
      <t xml:space="preserve">5)    Entry to record the annual increase to the employers total deferred inflows/outflows of resources related to changes in assumptions and other inputs.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Changes of assumptions line. Expected remaining service lives, for current year deferrals, can be found beneath the Statement of OPEB Expense.(GASB75, par 157(a)(2))  </t>
    </r>
  </si>
  <si>
    <t xml:space="preserve">        Deferred Inflow of Resources 2019 Change in Assumptions</t>
  </si>
  <si>
    <t>IF the amount in cell I34 is (negative), the amount represents a deferred outflow instead of a deferred inflow.  A outflow account should be debited instead of crediting a inflow.</t>
  </si>
  <si>
    <t>IF the amount in cell F39 is (negative), the amount represents the amortization of a deferred outflow instead of a deferred inflow.  The outflow should be credited to reduce the balance.</t>
  </si>
  <si>
    <t>IF the amount in cell F43 is (negative), the amount represents the amortization of a deferred outflow instead of a deferred inflow.  The outflow should be credited to reduce the balance.</t>
  </si>
  <si>
    <t>Deferred Inflow of Resources 2019 Change in Assumptions</t>
  </si>
  <si>
    <r>
      <t xml:space="preserve">6)    Entry to record the current year amortization of the employers’ total deferred inflows of resources related to changes in assumptions and other inputs.  This amount can be found on the </t>
    </r>
    <r>
      <rPr>
        <b/>
        <i/>
        <sz val="11"/>
        <color theme="1"/>
        <rFont val="Calibri"/>
        <family val="2"/>
        <scheme val="minor"/>
      </rPr>
      <t>Statement of Remaining Deferred Outflows and Inflows of Resources</t>
    </r>
    <r>
      <rPr>
        <b/>
        <sz val="11"/>
        <color theme="1"/>
        <rFont val="Calibri"/>
        <family val="2"/>
        <scheme val="minor"/>
      </rPr>
      <t xml:space="preserve">.  However, it is recommended that the employer maintain their own amortization schedules and that the valuation results are used to verify GL balances. The total of all current period amortized deferrals can be reconciled to the </t>
    </r>
    <r>
      <rPr>
        <b/>
        <i/>
        <sz val="11"/>
        <color theme="1"/>
        <rFont val="Calibri"/>
        <family val="2"/>
        <scheme val="minor"/>
      </rPr>
      <t>Statement of OPEB Expense</t>
    </r>
    <r>
      <rPr>
        <b/>
        <sz val="11"/>
        <color theme="1"/>
        <rFont val="Calibri"/>
        <family val="2"/>
        <scheme val="minor"/>
      </rPr>
      <t>. (GASB75, par 157(a)(2))</t>
    </r>
  </si>
  <si>
    <r>
      <t xml:space="preserve">7)    An entry to recognize the change in the employers total OPEB liability related to benefit payments made during the measurement period. Amounts paid by the employer, for OPEB, as benefits come due should not be recognized in OPEB expense.   This amount is found on the </t>
    </r>
    <r>
      <rPr>
        <b/>
        <i/>
        <sz val="11"/>
        <color theme="1"/>
        <rFont val="Calibri"/>
        <family val="2"/>
        <scheme val="minor"/>
      </rPr>
      <t>Schedule of Changes in Total OPEB Liability and Related Ratios</t>
    </r>
    <r>
      <rPr>
        <b/>
        <sz val="11"/>
        <color theme="1"/>
        <rFont val="Calibri"/>
        <family val="2"/>
        <scheme val="minor"/>
      </rPr>
      <t xml:space="preserve"> on the Benefits payments line. (GASB75, par 157(b))</t>
    </r>
  </si>
  <si>
    <r>
      <t xml:space="preserve">8)    Employers will need to make an entry to adjust the account for the deferred outflow for benefits paid subsequent to the measurement to the proper June 30, 2019 balance. Once the employer has posted the entry above to reduce the deferral account by the benefits paid during the measurement period amount, there is likely to be a residual balance in the account (debit or credit).  That account should be adjusted to the proper balance shown below with the credit entry being made to the proper expense account.  The employer will need to determine the expense account for the offset. An estimate of this amount is provided by the actuary in the </t>
    </r>
    <r>
      <rPr>
        <b/>
        <i/>
        <sz val="11"/>
        <color theme="1"/>
        <rFont val="Calibri"/>
        <family val="2"/>
        <scheme val="minor"/>
      </rPr>
      <t>Executive Summary</t>
    </r>
    <r>
      <rPr>
        <b/>
        <sz val="11"/>
        <color theme="1"/>
        <rFont val="Calibri"/>
        <family val="2"/>
        <scheme val="minor"/>
      </rPr>
      <t xml:space="preserve">.(GASB75, par 159) </t>
    </r>
  </si>
  <si>
    <t>OPEB Liab Recalc</t>
  </si>
  <si>
    <t>Diff with Actuary Result</t>
  </si>
  <si>
    <t>Change in TOL</t>
  </si>
  <si>
    <t>6.75% for 2019, decreasing annually over a 32 year period to an ultimate rate of 3.81%.</t>
  </si>
  <si>
    <t>Total OPEB liability - beginning balance</t>
  </si>
  <si>
    <t>Total OPEB liability - ending balance</t>
  </si>
  <si>
    <r>
      <rPr>
        <b/>
        <i/>
        <sz val="10"/>
        <color theme="1"/>
        <rFont val="Times New Roman"/>
        <family val="1"/>
      </rPr>
      <t xml:space="preserve">Changes in assumptions - </t>
    </r>
    <r>
      <rPr>
        <sz val="10"/>
        <color theme="1"/>
        <rFont val="Times New Roman"/>
        <family val="1"/>
      </rPr>
      <t>The discount rate was changed from 3.56% as of the beginning of the measurement period to 3.62% as of June 30, 2018.  This change in assumption decreased the total OPEB liability. It was also decided to change the status of the LGOP from a closed plan to one that is open to all eligible employees regardless of initial hire date. This change in status will increase the OPEB liability. Other changes in assumptions include adjustments to initial per capita costs and slight changes to the near term health trend rates.</t>
    </r>
  </si>
  <si>
    <t>1% Decrease
(5.75% decreasing to 2.81%)</t>
  </si>
  <si>
    <t>Healthcare Cost Trend Rates
(6.75% decreasing to 3.81%)</t>
  </si>
  <si>
    <t>1% Increase
(7.75% decreasing to 4.81%)</t>
  </si>
  <si>
    <t>Employer OPEB liability should match the actuarial results.  Consider running any difference noted here through OPEB expense</t>
  </si>
  <si>
    <t>Changes in Assumptions - This Year</t>
  </si>
  <si>
    <t>Experience - This Year</t>
  </si>
  <si>
    <t>Changes in Assumptions - Prior Year</t>
  </si>
  <si>
    <t>Original (G)/L</t>
  </si>
  <si>
    <t>Urecognized BOY (G)/L</t>
  </si>
  <si>
    <t>Current Amount</t>
  </si>
  <si>
    <t>Deferred Amount</t>
  </si>
  <si>
    <t>Deferred Year 1</t>
  </si>
  <si>
    <t>Deferred Year 2</t>
  </si>
  <si>
    <t>Deferred Year 3</t>
  </si>
  <si>
    <t>Deferred Year 4</t>
  </si>
  <si>
    <t>Deferred Year 5</t>
  </si>
  <si>
    <t>Deferred Year 6+</t>
  </si>
  <si>
    <t>Employers who have opted out of the TNP or eliminated their employer provided subsidy and therefore have a ending balance of 0 for their OPEB liability should consider fully amortizing all remaining deferral balances in the current year.  This amount should be ran through OPEB expense.</t>
  </si>
  <si>
    <t>2018 Change in assumption deferral balance outflow/(inflow)</t>
  </si>
  <si>
    <t>2019 Change in assumption deferral balance outflow/(inflow)</t>
  </si>
  <si>
    <t>2019 Experience difference deferral balance outflow/(inflow)</t>
  </si>
  <si>
    <t>Total Change in TOL</t>
  </si>
  <si>
    <t>1) If your entity is a new participant in the TNP, please review the beginning balance of  your OPEB liability as determined by the actuary and consider the need for a prior period adjustment.  That ensures that your ending balance will allign with the actuary provided results. Any prior period adjustment should consider the beginning OPEB liabilty as well as any OPEB related deferrals including the prior year balance of the amount required for the deferred outflow for benefits paid subsequent to the measurement date. First year employers can use the benefits paid during the measurement period for the benefits paid subsequent entry.(GASB75, par 146; par 244 par 244(b))</t>
  </si>
  <si>
    <r>
      <t xml:space="preserve">3)    Entry to record the annual increase to the employers total deferred inflows/outflows of resources related to differences between expected and actual experience.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Differences between expected and actual experience of the Total OPEB Liability. (GASB75, par 157(a)(1))  </t>
    </r>
  </si>
  <si>
    <t>IF the amount in cell I19 is (negative), the amount represents a deferred outflow instead of a deferred inflow.  A outflow account should be debited instead of crediting a inflow.</t>
  </si>
  <si>
    <t>IF the amount in cell F24 is (negative), the amount represents the amortization of a deferred outflow instead of a deferred inflow.  The outflow should be credited to reduce the balance.</t>
  </si>
  <si>
    <r>
      <t xml:space="preserve">5)    Entry to record the annual increase to the employers total deferred inflows/outflows of resources related to changes in assumptions and other inputs. Each year’s increase will have its own separate amortization period (based on expected service lives of covered employees). It is recommended that employers track these deferrals in separate accounts to ease with tracking and validation of amounts. This amount can be found on the </t>
    </r>
    <r>
      <rPr>
        <b/>
        <i/>
        <sz val="11"/>
        <color theme="1"/>
        <rFont val="Calibri"/>
        <family val="2"/>
        <scheme val="minor"/>
      </rPr>
      <t>Schedule of Changes in Total OPEB Liability and Related Ratios</t>
    </r>
    <r>
      <rPr>
        <b/>
        <sz val="11"/>
        <color theme="1"/>
        <rFont val="Calibri"/>
        <family val="2"/>
        <scheme val="minor"/>
      </rPr>
      <t xml:space="preserve"> on the Changes of assumptions line. (GASB75, par 157(a)(2))  </t>
    </r>
  </si>
  <si>
    <t>IF the amount in cell I31 is (negative), the amount represents a deferred outflow instead of a deferred inflow.  A outflow account should be debited instead of crediting a inflow.</t>
  </si>
  <si>
    <t>IF the amount in cell F36 is (negative), the amount represents the amortization of a deferred outflow instead of a deferred inflow.  The outflow should be credited to reduce the balance.</t>
  </si>
  <si>
    <t>IF the amount in cell F40 is (negative), the amount represents the amortization of a deferred outflow instead of a deferred inflow.  The outflow should be credited to reduce the balance.</t>
  </si>
  <si>
    <r>
      <t xml:space="preserve">7)    An entry to recognize the change in the employers total OPEB liability related to benefit payments made during the measurement period. Amounts paid by the employer, for OPEB, as benefits come due should not be recognized in OPEB expense.  This amount is found on the </t>
    </r>
    <r>
      <rPr>
        <b/>
        <i/>
        <sz val="11"/>
        <color theme="1"/>
        <rFont val="Calibri"/>
        <family val="2"/>
        <scheme val="minor"/>
      </rPr>
      <t>Schedule of Changes in Total OPEB Liability and Related Ratios</t>
    </r>
    <r>
      <rPr>
        <b/>
        <sz val="11"/>
        <color theme="1"/>
        <rFont val="Calibri"/>
        <family val="2"/>
        <scheme val="minor"/>
      </rPr>
      <t xml:space="preserve"> on the Benefits payments line. (GASB75, par 157(b))</t>
    </r>
  </si>
  <si>
    <t>Tennessee Plan</t>
  </si>
  <si>
    <t>Local Government OPEB Plan</t>
  </si>
  <si>
    <t>Employer provided</t>
  </si>
  <si>
    <r>
      <rPr>
        <b/>
        <i/>
        <sz val="10"/>
        <color rgb="FFFF0000"/>
        <rFont val="Times New Roman"/>
        <family val="1"/>
      </rPr>
      <t>Significant changes subsequent to measurement date - [</t>
    </r>
    <r>
      <rPr>
        <sz val="10"/>
        <color rgb="FFFF0000"/>
        <rFont val="Times New Roman"/>
        <family val="1"/>
      </rPr>
      <t>This section will include a brief discussion of any changes during the period between the measurement date and the reporting date that is expected to have a significant impact on the total OPEB liability and the amount of the resultant change, if known (if applicable). Do not include this section if N/A]</t>
    </r>
  </si>
  <si>
    <t>Change in benefits per results</t>
  </si>
  <si>
    <r>
      <rPr>
        <b/>
        <i/>
        <sz val="10"/>
        <color rgb="FFFF0000"/>
        <rFont val="Times New Roman"/>
        <family val="1"/>
      </rPr>
      <t xml:space="preserve">Changes in benefit terms - </t>
    </r>
    <r>
      <rPr>
        <sz val="10"/>
        <color rgb="FFFF0000"/>
        <rFont val="Times New Roman"/>
        <family val="1"/>
      </rPr>
      <t>[If the employer has any specific benefit changes from the prior year, they should be listed here.  The most common will be electing to opt out of retiree or active coverage. Do not include this section if N/A As not all employers will have an amount for change in benefits ]</t>
    </r>
  </si>
  <si>
    <r>
      <rPr>
        <b/>
        <i/>
        <sz val="10"/>
        <rFont val="Times New Roman"/>
        <family val="1"/>
      </rPr>
      <t>Plan description</t>
    </r>
    <r>
      <rPr>
        <sz val="10"/>
        <rFont val="Times New Roman"/>
        <family val="1"/>
      </rPr>
      <t xml:space="preserve"> - Employees of [entity] are provided with post-65 retiree health insurance benefits through the Tennessee Plan (TNP) administered by the  Tennessee Department of Finance and Administration. This plan is considered to be multiple-employer defined benefit plan that is used to provide postemployment benefits other than pensions (OPEB). However, for accounting purposes, this plan will be treated as a single-employer plan. All eligible post-65 retirees and disability participants of local governments, who choose coverage, participate in the TNP. The TNP also includes eligible retirees of the state, certain component units of the state, and local education agencies. </t>
    </r>
  </si>
  <si>
    <r>
      <rPr>
        <b/>
        <i/>
        <sz val="10"/>
        <color theme="1"/>
        <rFont val="Times New Roman"/>
        <family val="1"/>
      </rPr>
      <t xml:space="preserve">Changes in assumptions - </t>
    </r>
    <r>
      <rPr>
        <sz val="10"/>
        <color theme="1"/>
        <rFont val="Times New Roman"/>
        <family val="1"/>
      </rPr>
      <t>The discount rate was changed from 3.56% as of the beginning of the measurement period to 3.62% as of June 30, 2018.  This change in assumption decreased the total OPEB liability. It was also decided to change the status of the TNP from a closed plan to one that is open to all eligible employees regardless of initial hire date. This change in status will increase the OPEB liability.</t>
    </r>
  </si>
  <si>
    <t xml:space="preserve">Sensitivity of Total OPEB Liability and Other Relevant Information. </t>
  </si>
  <si>
    <t>This amount is provided by the employer.  Covered employee payroll should be the total payroll paid to full time employees during FY2018.  This number should include terminated employees and exclude employees who reached the age of 65 before June 30, 2019.</t>
  </si>
  <si>
    <t xml:space="preserve">This amount is provided by the employer.  Covered employee payroll should be the total payroll paid to full time employees during FY2018.  This number should include terminated employees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</si>
</sst>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mmmm\ d\,\ yyyy;@"/>
    <numFmt numFmtId="167" formatCode="General_)"/>
    <numFmt numFmtId="168" formatCode="#,##0\ ;\(#,##0\);\-\ \ \ \ \ "/>
    <numFmt numFmtId="169" formatCode="#,##0\ ;\(#,##0\);\–\ \ \ \ \ "/>
    <numFmt numFmtId="170" formatCode="&quot;(&quot;m/d/yy&quot;)&quot;"/>
    <numFmt numFmtId="171" formatCode="mmmm\ d\,\ yyyy"/>
    <numFmt numFmtId="172" formatCode="_(* #,##0.00_);_(* \(#,##0.00\);_(* \-??_);_(@_)"/>
    <numFmt numFmtId="173" formatCode="#,##0\ \ \ ;[Red]\(#,##0\)\ \ ;\—\ \ \ \ "/>
    <numFmt numFmtId="174" formatCode="#,##0;\-#,##0"/>
    <numFmt numFmtId="175" formatCode="#,##0.0000000000;\-#,##0.0000000000"/>
    <numFmt numFmtId="176" formatCode="#,##0.0;\-#,##0.0"/>
    <numFmt numFmtId="177" formatCode="#,##0.00;\-#,##0.00"/>
    <numFmt numFmtId="178" formatCode="#,##0.000;\-#,##0.000"/>
    <numFmt numFmtId="179" formatCode="#,##0.0000;\-#,##0.0000"/>
    <numFmt numFmtId="180" formatCode="#,##0.00000;\-#,##0.00000"/>
    <numFmt numFmtId="181" formatCode="#,##0.000000;\-#,##0.000000"/>
    <numFmt numFmtId="182" formatCode="#,##0.0000000;\-#,##0.0000000"/>
    <numFmt numFmtId="183" formatCode="#,##0.00000000;\-#,##0.00000000"/>
    <numFmt numFmtId="184" formatCode="#,##0.000000000;\-#,##0.000000000"/>
    <numFmt numFmtId="185" formatCode="&quot;$&quot;\ \ \ #,##0.00_);[Red]\(&quot;$&quot;#,##0.00\)"/>
    <numFmt numFmtId="186" formatCode="\ \ \ #,##0.00_);[Red]\(#,##0.00\)"/>
    <numFmt numFmtId="187" formatCode="#,##0.0"/>
    <numFmt numFmtId="188" formatCode="0000"/>
    <numFmt numFmtId="189" formatCode="_(&quot;$&quot;* #,##0.000_);_(&quot;$&quot;* \(#,##0.000\);_(&quot;$&quot;* &quot;-&quot;??_);_(@_)"/>
    <numFmt numFmtId="190" formatCode="_(* #,##0.000_);_(* \(#,##0.000\);_(* &quot;-&quot;??_);_(@_)"/>
  </numFmts>
  <fonts count="93">
    <font>
      <sz val="11"/>
      <color theme="1"/>
      <name val="Calibri"/>
      <family val="2"/>
      <scheme val="minor"/>
    </font>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sz val="10"/>
      <name val="Times New Roman"/>
      <family val="1"/>
    </font>
    <font>
      <sz val="10"/>
      <name val="Arial"/>
      <family val="2"/>
    </font>
    <font>
      <sz val="11"/>
      <color indexed="8"/>
      <name val="Calibri"/>
      <family val="2"/>
      <scheme val="minor"/>
    </font>
    <font>
      <b/>
      <sz val="10"/>
      <name val="Arial Unicode MS"/>
      <family val="2"/>
    </font>
    <font>
      <sz val="10"/>
      <name val="MS Sans Serif"/>
      <family val="2"/>
    </font>
    <font>
      <sz val="10"/>
      <name val="Arial Unicode MS"/>
      <family val="2"/>
    </font>
    <font>
      <u/>
      <sz val="8"/>
      <color indexed="12"/>
      <name val="Times New Roman"/>
      <family val="1"/>
    </font>
    <font>
      <sz val="10"/>
      <color rgb="FF000000"/>
      <name val="Times New Roman"/>
      <family val="1"/>
    </font>
    <font>
      <sz val="8"/>
      <name val="Times New Roman"/>
      <family val="1"/>
    </font>
    <font>
      <sz val="11"/>
      <color rgb="FF000000"/>
      <name val="Calibri"/>
      <family val="2"/>
      <scheme val="minor"/>
    </font>
    <font>
      <sz val="8"/>
      <name val="Helv"/>
    </font>
    <font>
      <b/>
      <i/>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8"/>
      <name val="Times New Roman"/>
      <family val="1"/>
    </font>
    <font>
      <b/>
      <i/>
      <sz val="8"/>
      <name val="Times New Roman"/>
      <family val="1"/>
    </font>
    <font>
      <b/>
      <sz val="8"/>
      <color rgb="FFFFFFFF"/>
      <name val="Times New Roman"/>
      <family val="1"/>
    </font>
    <font>
      <sz val="10"/>
      <color indexed="8"/>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Courier New"/>
      <family val="3"/>
    </font>
    <font>
      <sz val="10"/>
      <color theme="1"/>
      <name val="Arial"/>
      <family val="2"/>
    </font>
    <font>
      <b/>
      <sz val="8"/>
      <color indexed="8"/>
      <name val="Arial"/>
      <family val="2"/>
    </font>
    <font>
      <sz val="11"/>
      <name val="Times New Roman"/>
      <family val="1"/>
    </font>
    <font>
      <sz val="11"/>
      <color theme="0"/>
      <name val="Times New Roman"/>
      <family val="1"/>
    </font>
    <font>
      <b/>
      <sz val="11"/>
      <color theme="0"/>
      <name val="Times New Roman"/>
      <family val="1"/>
    </font>
    <font>
      <b/>
      <i/>
      <sz val="11"/>
      <name val="Times New Roman"/>
      <family val="1"/>
    </font>
    <font>
      <b/>
      <i/>
      <sz val="10"/>
      <name val="Times New Roman"/>
      <family val="1"/>
    </font>
    <font>
      <sz val="10"/>
      <color indexed="9"/>
      <name val="Arial"/>
      <family val="2"/>
    </font>
    <font>
      <sz val="10"/>
      <color indexed="20"/>
      <name val="Arial"/>
      <family val="2"/>
    </font>
    <font>
      <b/>
      <sz val="10"/>
      <color indexed="52"/>
      <name val="Arial"/>
      <family val="2"/>
    </font>
    <font>
      <b/>
      <sz val="10"/>
      <color indexed="9"/>
      <name val="Arial"/>
      <family val="2"/>
    </font>
    <font>
      <sz val="10"/>
      <name val="AGaramond SemiboldItalic"/>
    </font>
    <font>
      <sz val="10"/>
      <name val="AGaramond"/>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u/>
      <sz val="10"/>
      <color theme="10"/>
      <name val="Arial"/>
      <family val="2"/>
    </font>
    <font>
      <sz val="10"/>
      <color indexed="62"/>
      <name val="Arial"/>
      <family val="2"/>
    </font>
    <font>
      <sz val="10"/>
      <color indexed="52"/>
      <name val="Arial"/>
      <family val="2"/>
    </font>
    <font>
      <sz val="10"/>
      <color indexed="60"/>
      <name val="Arial"/>
      <family val="2"/>
    </font>
    <font>
      <sz val="7"/>
      <name val="Small Fonts"/>
      <family val="2"/>
    </font>
    <font>
      <sz val="12"/>
      <name val="Arial MT"/>
    </font>
    <font>
      <b/>
      <sz val="10"/>
      <color indexed="63"/>
      <name val="Arial"/>
      <family val="2"/>
    </font>
    <font>
      <b/>
      <sz val="10"/>
      <color indexed="8"/>
      <name val="Arial"/>
      <family val="2"/>
    </font>
    <font>
      <sz val="10"/>
      <name val="Palatino"/>
      <family val="1"/>
    </font>
    <font>
      <sz val="10"/>
      <color indexed="10"/>
      <name val="Arial"/>
      <family val="2"/>
    </font>
    <font>
      <sz val="11"/>
      <name val="Calibri"/>
      <family val="2"/>
      <scheme val="minor"/>
    </font>
    <font>
      <b/>
      <sz val="10"/>
      <name val="Times New Roman"/>
      <family val="1"/>
    </font>
    <font>
      <sz val="10"/>
      <color rgb="FFFF0000"/>
      <name val="Times New Roman"/>
      <family val="1"/>
    </font>
    <font>
      <b/>
      <sz val="11"/>
      <name val="Times New Roman"/>
      <family val="1"/>
    </font>
    <font>
      <b/>
      <sz val="12"/>
      <name val="Times New Roman"/>
      <family val="1"/>
    </font>
    <font>
      <sz val="9"/>
      <color indexed="81"/>
      <name val="Tahoma"/>
      <family val="2"/>
    </font>
    <font>
      <b/>
      <sz val="9"/>
      <color indexed="81"/>
      <name val="Tahoma"/>
      <family val="2"/>
    </font>
    <font>
      <b/>
      <i/>
      <sz val="10"/>
      <color rgb="FFFF0000"/>
      <name val="Times New Roman"/>
      <family val="1"/>
    </font>
  </fonts>
  <fills count="6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528DD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59999389629810485"/>
        <bgColor indexed="64"/>
      </patternFill>
    </fill>
  </fills>
  <borders count="46">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23"/>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79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6" fontId="12" fillId="0" borderId="0" applyNumberFormat="0" applyFill="0" applyBorder="0" applyAlignment="0" applyProtection="0">
      <alignment vertical="top"/>
      <protection locked="0"/>
    </xf>
    <xf numFmtId="166" fontId="12" fillId="0" borderId="0" applyNumberFormat="0" applyFill="0" applyBorder="0" applyAlignment="0" applyProtection="0">
      <alignment vertical="top"/>
      <protection locked="0"/>
    </xf>
    <xf numFmtId="166" fontId="12" fillId="0" borderId="0" applyNumberFormat="0" applyFill="0" applyBorder="0" applyAlignment="0" applyProtection="0">
      <alignment vertical="top"/>
      <protection locked="0"/>
    </xf>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1" fillId="0" borderId="0"/>
    <xf numFmtId="0" fontId="7" fillId="0" borderId="0"/>
    <xf numFmtId="0" fontId="13" fillId="0" borderId="0"/>
    <xf numFmtId="0" fontId="11" fillId="0" borderId="0"/>
    <xf numFmtId="0" fontId="11" fillId="0" borderId="0"/>
    <xf numFmtId="0" fontId="11" fillId="0" borderId="0"/>
    <xf numFmtId="0" fontId="11" fillId="0" borderId="0"/>
    <xf numFmtId="0" fontId="8" fillId="0" borderId="0"/>
    <xf numFmtId="0" fontId="7" fillId="0" borderId="0"/>
    <xf numFmtId="0" fontId="11" fillId="0" borderId="0"/>
    <xf numFmtId="0" fontId="7" fillId="0" borderId="0"/>
    <xf numFmtId="0" fontId="7" fillId="0" borderId="0"/>
    <xf numFmtId="0" fontId="11" fillId="0" borderId="0"/>
    <xf numFmtId="0" fontId="7" fillId="0" borderId="0"/>
    <xf numFmtId="0" fontId="8" fillId="0" borderId="0"/>
    <xf numFmtId="39"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7"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1" fillId="0" borderId="0"/>
    <xf numFmtId="0" fontId="11" fillId="0" borderId="0"/>
    <xf numFmtId="0" fontId="1" fillId="0" borderId="0"/>
    <xf numFmtId="0" fontId="1" fillId="0" borderId="0"/>
    <xf numFmtId="0" fontId="1" fillId="0" borderId="0"/>
    <xf numFmtId="0" fontId="1" fillId="0" borderId="0"/>
    <xf numFmtId="0" fontId="7" fillId="0" borderId="0"/>
    <xf numFmtId="0" fontId="8" fillId="0" borderId="0"/>
    <xf numFmtId="39" fontId="14" fillId="0" borderId="0"/>
    <xf numFmtId="0" fontId="7" fillId="0" borderId="0"/>
    <xf numFmtId="0" fontId="7" fillId="0" borderId="0"/>
    <xf numFmtId="0" fontId="7" fillId="0" borderId="0"/>
    <xf numFmtId="39" fontId="14" fillId="0" borderId="0"/>
    <xf numFmtId="0" fontId="11" fillId="0" borderId="0"/>
    <xf numFmtId="0" fontId="7" fillId="0" borderId="0"/>
    <xf numFmtId="0" fontId="15" fillId="0" borderId="0"/>
    <xf numFmtId="0" fontId="11" fillId="0" borderId="0"/>
    <xf numFmtId="0" fontId="1" fillId="0" borderId="0"/>
    <xf numFmtId="167" fontId="16" fillId="0" borderId="0"/>
    <xf numFmtId="39" fontId="14"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14" applyNumberFormat="0" applyFill="0" applyAlignment="0" applyProtection="0"/>
    <xf numFmtId="0" fontId="21" fillId="0" borderId="15" applyNumberFormat="0" applyFill="0" applyAlignment="0" applyProtection="0"/>
    <xf numFmtId="0" fontId="21" fillId="0" borderId="0" applyNumberFormat="0" applyFill="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5" fillId="19" borderId="16" applyNumberFormat="0" applyAlignment="0" applyProtection="0"/>
    <xf numFmtId="0" fontId="26" fillId="20" borderId="17" applyNumberFormat="0" applyAlignment="0" applyProtection="0"/>
    <xf numFmtId="0" fontId="27" fillId="20" borderId="16" applyNumberFormat="0" applyAlignment="0" applyProtection="0"/>
    <xf numFmtId="0" fontId="28" fillId="0" borderId="18" applyNumberFormat="0" applyFill="0" applyAlignment="0" applyProtection="0"/>
    <xf numFmtId="0" fontId="29" fillId="21" borderId="1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20" applyNumberFormat="0" applyFill="0" applyAlignment="0" applyProtection="0"/>
    <xf numFmtId="0" fontId="32" fillId="2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2" fillId="33" borderId="0" applyNumberFormat="0" applyBorder="0" applyAlignment="0" applyProtection="0"/>
    <xf numFmtId="0" fontId="7" fillId="0" borderId="0"/>
    <xf numFmtId="0" fontId="21" fillId="0" borderId="0" applyNumberFormat="0" applyFill="0" applyBorder="0" applyAlignment="0" applyProtection="0"/>
    <xf numFmtId="0" fontId="29" fillId="21" borderId="19" applyNumberFormat="0" applyAlignment="0" applyProtection="0"/>
    <xf numFmtId="44" fontId="7" fillId="0" borderId="0" applyFont="0" applyFill="0" applyBorder="0" applyAlignment="0" applyProtection="0"/>
    <xf numFmtId="0" fontId="22" fillId="16" borderId="0" applyNumberFormat="0" applyBorder="0" applyAlignment="0" applyProtection="0"/>
    <xf numFmtId="0" fontId="38" fillId="39" borderId="0" applyNumberFormat="0" applyBorder="0" applyAlignment="0" applyProtection="0"/>
    <xf numFmtId="0" fontId="38" fillId="40" borderId="0" applyNumberFormat="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30" fillId="0" borderId="0" applyNumberFormat="0" applyFill="0" applyBorder="0" applyAlignment="0" applyProtection="0"/>
    <xf numFmtId="0" fontId="28" fillId="0" borderId="18" applyNumberFormat="0" applyFill="0" applyAlignment="0" applyProtection="0"/>
    <xf numFmtId="43" fontId="13" fillId="0" borderId="0" applyFont="0" applyFill="0" applyBorder="0" applyAlignment="0" applyProtection="0"/>
    <xf numFmtId="43" fontId="1" fillId="0" borderId="0" applyFont="0" applyFill="0" applyBorder="0" applyAlignment="0" applyProtection="0"/>
    <xf numFmtId="0" fontId="38" fillId="41" borderId="0" applyNumberFormat="0" applyBorder="0" applyAlignment="0" applyProtection="0"/>
    <xf numFmtId="0" fontId="19" fillId="0" borderId="13" applyNumberFormat="0" applyFill="0" applyAlignment="0" applyProtection="0"/>
    <xf numFmtId="0" fontId="32" fillId="32" borderId="0" applyNumberFormat="0" applyBorder="0" applyAlignment="0" applyProtection="0"/>
    <xf numFmtId="0" fontId="39" fillId="47" borderId="0" applyNumberFormat="0" applyBorder="0" applyAlignment="0" applyProtection="0"/>
    <xf numFmtId="0" fontId="27" fillId="20" borderId="16" applyNumberFormat="0" applyAlignment="0" applyProtection="0"/>
    <xf numFmtId="0" fontId="38" fillId="42" borderId="0" applyNumberFormat="0" applyBorder="0" applyAlignment="0" applyProtection="0"/>
    <xf numFmtId="0" fontId="37" fillId="0" borderId="0"/>
    <xf numFmtId="0" fontId="39" fillId="48" borderId="0" applyNumberFormat="0" applyBorder="0" applyAlignment="0" applyProtection="0"/>
    <xf numFmtId="43" fontId="1" fillId="0" borderId="0" applyFont="0" applyFill="0" applyBorder="0" applyAlignment="0" applyProtection="0"/>
    <xf numFmtId="0" fontId="38" fillId="44" borderId="0" applyNumberFormat="0" applyBorder="0" applyAlignment="0" applyProtection="0"/>
    <xf numFmtId="0" fontId="42" fillId="54" borderId="25" applyNumberFormat="0" applyAlignment="0" applyProtection="0"/>
    <xf numFmtId="0" fontId="38" fillId="43" borderId="0" applyNumberFormat="0" applyBorder="0" applyAlignment="0" applyProtection="0"/>
    <xf numFmtId="43" fontId="7" fillId="0" borderId="0" applyFont="0" applyFill="0" applyBorder="0" applyAlignment="0" applyProtection="0"/>
    <xf numFmtId="0" fontId="46" fillId="0" borderId="27" applyNumberFormat="0" applyFill="0" applyAlignment="0" applyProtection="0"/>
    <xf numFmtId="0" fontId="26" fillId="20" borderId="17" applyNumberFormat="0" applyAlignment="0" applyProtection="0"/>
    <xf numFmtId="43" fontId="7" fillId="0" borderId="0" applyFont="0" applyFill="0" applyBorder="0" applyAlignment="0" applyProtection="0"/>
    <xf numFmtId="0" fontId="51" fillId="41" borderId="31" applyNumberFormat="0" applyAlignment="0" applyProtection="0"/>
    <xf numFmtId="0" fontId="1" fillId="0" borderId="0"/>
    <xf numFmtId="0" fontId="32" fillId="24" borderId="0" applyNumberFormat="0" applyBorder="0" applyAlignment="0" applyProtection="0"/>
    <xf numFmtId="0" fontId="2" fillId="0" borderId="20" applyNumberFormat="0" applyFill="0" applyAlignment="0" applyProtection="0"/>
    <xf numFmtId="0" fontId="38" fillId="42" borderId="0" applyNumberFormat="0" applyBorder="0" applyAlignment="0" applyProtection="0"/>
    <xf numFmtId="0" fontId="21" fillId="0" borderId="15" applyNumberFormat="0" applyFill="0" applyAlignment="0" applyProtection="0"/>
    <xf numFmtId="0" fontId="39" fillId="52" borderId="0" applyNumberFormat="0" applyBorder="0" applyAlignment="0" applyProtection="0"/>
    <xf numFmtId="0" fontId="56" fillId="0" borderId="0"/>
    <xf numFmtId="49" fontId="57" fillId="57" borderId="33">
      <alignment horizontal="center" vertical="center"/>
    </xf>
    <xf numFmtId="0" fontId="7" fillId="56" borderId="30" applyNumberFormat="0" applyFont="0" applyAlignment="0" applyProtection="0"/>
    <xf numFmtId="0" fontId="32" fillId="33" borderId="0" applyNumberFormat="0" applyBorder="0" applyAlignment="0" applyProtection="0"/>
    <xf numFmtId="0" fontId="39" fillId="48" borderId="0" applyNumberFormat="0" applyBorder="0" applyAlignment="0" applyProtection="0"/>
    <xf numFmtId="0" fontId="13" fillId="0" borderId="0"/>
    <xf numFmtId="0" fontId="39" fillId="53" borderId="0" applyNumberFormat="0" applyBorder="0" applyAlignment="0" applyProtection="0"/>
    <xf numFmtId="0" fontId="24" fillId="18" borderId="0" applyNumberFormat="0" applyBorder="0" applyAlignment="0" applyProtection="0"/>
    <xf numFmtId="9" fontId="7" fillId="0" borderId="0" applyFont="0" applyFill="0" applyBorder="0" applyAlignment="0" applyProtection="0"/>
    <xf numFmtId="0" fontId="20" fillId="0" borderId="14" applyNumberFormat="0" applyFill="0" applyAlignment="0" applyProtection="0"/>
    <xf numFmtId="0" fontId="55" fillId="0" borderId="0"/>
    <xf numFmtId="0" fontId="38" fillId="38" borderId="0" applyNumberFormat="0" applyBorder="0" applyAlignment="0" applyProtection="0"/>
    <xf numFmtId="0" fontId="48" fillId="40" borderId="24" applyNumberFormat="0" applyAlignment="0" applyProtection="0"/>
    <xf numFmtId="0" fontId="52" fillId="0" borderId="0" applyNumberFormat="0" applyFill="0" applyBorder="0" applyAlignment="0" applyProtection="0"/>
    <xf numFmtId="43" fontId="7" fillId="0" borderId="0" applyFont="0" applyFill="0" applyBorder="0" applyAlignment="0" applyProtection="0"/>
    <xf numFmtId="0" fontId="39" fillId="46" borderId="0" applyNumberFormat="0" applyBorder="0" applyAlignment="0" applyProtection="0"/>
    <xf numFmtId="0" fontId="32" fillId="27" borderId="0" applyNumberFormat="0" applyBorder="0" applyAlignment="0" applyProtection="0"/>
    <xf numFmtId="9" fontId="7" fillId="0" borderId="0" applyFont="0" applyFill="0" applyBorder="0" applyAlignment="0" applyProtection="0"/>
    <xf numFmtId="0" fontId="31"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49" fillId="0" borderId="29" applyNumberFormat="0" applyFill="0" applyAlignment="0" applyProtection="0"/>
    <xf numFmtId="0" fontId="32" fillId="23" borderId="0" applyNumberFormat="0" applyBorder="0" applyAlignment="0" applyProtection="0"/>
    <xf numFmtId="0" fontId="39" fillId="49" borderId="0" applyNumberFormat="0" applyBorder="0" applyAlignment="0" applyProtection="0"/>
    <xf numFmtId="0" fontId="39" fillId="43" borderId="0" applyNumberFormat="0" applyBorder="0" applyAlignment="0" applyProtection="0"/>
    <xf numFmtId="0" fontId="32" fillId="22" borderId="0" applyNumberFormat="0" applyBorder="0" applyAlignment="0" applyProtection="0"/>
    <xf numFmtId="0" fontId="39" fillId="50" borderId="0" applyNumberFormat="0" applyBorder="0" applyAlignment="0" applyProtection="0"/>
    <xf numFmtId="0" fontId="32" fillId="29" borderId="0" applyNumberFormat="0" applyBorder="0" applyAlignment="0" applyProtection="0"/>
    <xf numFmtId="0" fontId="41" fillId="41" borderId="24" applyNumberFormat="0" applyAlignment="0" applyProtection="0"/>
    <xf numFmtId="0" fontId="7" fillId="0" borderId="0"/>
    <xf numFmtId="0" fontId="47" fillId="0" borderId="0" applyNumberFormat="0" applyFill="0" applyBorder="0" applyAlignment="0" applyProtection="0"/>
    <xf numFmtId="0" fontId="11" fillId="0" borderId="0"/>
    <xf numFmtId="0" fontId="38" fillId="37" borderId="0" applyNumberFormat="0" applyBorder="0" applyAlignment="0" applyProtection="0"/>
    <xf numFmtId="0" fontId="25" fillId="19" borderId="16" applyNumberFormat="0" applyAlignment="0" applyProtection="0"/>
    <xf numFmtId="0" fontId="32" fillId="25" borderId="0" applyNumberFormat="0" applyBorder="0" applyAlignment="0" applyProtection="0"/>
    <xf numFmtId="0" fontId="44" fillId="37" borderId="0" applyNumberFormat="0" applyBorder="0" applyAlignment="0" applyProtection="0"/>
    <xf numFmtId="0" fontId="32" fillId="31" borderId="0" applyNumberFormat="0" applyBorder="0" applyAlignment="0" applyProtection="0"/>
    <xf numFmtId="0" fontId="45" fillId="0" borderId="26" applyNumberFormat="0" applyFill="0" applyAlignment="0" applyProtection="0"/>
    <xf numFmtId="0" fontId="50" fillId="55" borderId="0" applyNumberFormat="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applyNumberFormat="0" applyFill="0" applyBorder="0" applyAlignment="0" applyProtection="0"/>
    <xf numFmtId="0" fontId="38" fillId="35" borderId="0" applyNumberFormat="0" applyBorder="0" applyAlignment="0" applyProtection="0"/>
    <xf numFmtId="0" fontId="38" fillId="36" borderId="0" applyNumberFormat="0" applyBorder="0" applyAlignment="0" applyProtection="0"/>
    <xf numFmtId="0" fontId="32" fillId="28" borderId="0" applyNumberFormat="0" applyBorder="0" applyAlignment="0" applyProtection="0"/>
    <xf numFmtId="0" fontId="48" fillId="41" borderId="24" applyNumberFormat="0" applyAlignment="0" applyProtection="0"/>
    <xf numFmtId="0" fontId="38" fillId="45" borderId="0" applyNumberFormat="0" applyBorder="0" applyAlignment="0" applyProtection="0"/>
    <xf numFmtId="0" fontId="53" fillId="0" borderId="32" applyNumberFormat="0" applyFill="0" applyAlignment="0" applyProtection="0"/>
    <xf numFmtId="0" fontId="23" fillId="17" borderId="0" applyNumberFormat="0" applyBorder="0" applyAlignment="0" applyProtection="0"/>
    <xf numFmtId="9" fontId="7" fillId="0" borderId="0" applyFont="0" applyFill="0" applyBorder="0" applyAlignment="0" applyProtection="0"/>
    <xf numFmtId="0" fontId="54" fillId="0" borderId="0" applyNumberFormat="0" applyFill="0" applyBorder="0" applyAlignment="0" applyProtection="0"/>
    <xf numFmtId="0" fontId="32" fillId="30" borderId="0" applyNumberFormat="0" applyBorder="0" applyAlignment="0" applyProtection="0"/>
    <xf numFmtId="0" fontId="32" fillId="26" borderId="0" applyNumberFormat="0" applyBorder="0" applyAlignment="0" applyProtection="0"/>
    <xf numFmtId="0" fontId="7" fillId="56" borderId="30" applyNumberFormat="0" applyFont="0" applyAlignment="0" applyProtection="0"/>
    <xf numFmtId="43" fontId="56" fillId="0" borderId="0" applyFont="0" applyFill="0" applyBorder="0" applyAlignment="0" applyProtection="0"/>
    <xf numFmtId="0" fontId="1" fillId="0" borderId="0"/>
    <xf numFmtId="0" fontId="7" fillId="56" borderId="30" applyNumberFormat="0" applyFont="0" applyAlignment="0" applyProtection="0"/>
    <xf numFmtId="0" fontId="39" fillId="44" borderId="0" applyNumberFormat="0" applyBorder="0" applyAlignment="0" applyProtection="0"/>
    <xf numFmtId="0" fontId="39" fillId="47" borderId="0" applyNumberFormat="0" applyBorder="0" applyAlignment="0" applyProtection="0"/>
    <xf numFmtId="0" fontId="39" fillId="51" borderId="0" applyNumberFormat="0" applyBorder="0" applyAlignment="0" applyProtection="0"/>
    <xf numFmtId="0" fontId="40" fillId="36" borderId="0" applyNumberFormat="0" applyBorder="0" applyAlignment="0" applyProtection="0"/>
    <xf numFmtId="0" fontId="47" fillId="0" borderId="28" applyNumberFormat="0" applyFill="0" applyAlignment="0" applyProtection="0"/>
    <xf numFmtId="0" fontId="38" fillId="38"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8" fillId="0" borderId="0" applyFont="0" applyFill="0" applyBorder="0" applyAlignment="0" applyProtection="0"/>
    <xf numFmtId="0" fontId="8" fillId="0" borderId="0"/>
    <xf numFmtId="0" fontId="6" fillId="0" borderId="0"/>
    <xf numFmtId="0" fontId="36"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36" fillId="38" borderId="0" applyNumberFormat="0" applyBorder="0" applyAlignment="0" applyProtection="0"/>
    <xf numFmtId="0" fontId="36" fillId="42" borderId="0" applyNumberFormat="0" applyBorder="0" applyAlignment="0" applyProtection="0"/>
    <xf numFmtId="0" fontId="36" fillId="45" borderId="0" applyNumberFormat="0" applyBorder="0" applyAlignment="0" applyProtection="0"/>
    <xf numFmtId="0" fontId="63" fillId="46"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63" fillId="50" borderId="0" applyNumberFormat="0" applyBorder="0" applyAlignment="0" applyProtection="0"/>
    <xf numFmtId="0" fontId="63" fillId="51" borderId="0" applyNumberFormat="0" applyBorder="0" applyAlignment="0" applyProtection="0"/>
    <xf numFmtId="0" fontId="63" fillId="52"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53" borderId="0" applyNumberFormat="0" applyBorder="0" applyAlignment="0" applyProtection="0"/>
    <xf numFmtId="0" fontId="7" fillId="0" borderId="0"/>
    <xf numFmtId="0" fontId="64" fillId="36" borderId="0" applyNumberFormat="0" applyBorder="0" applyAlignment="0" applyProtection="0"/>
    <xf numFmtId="168" fontId="58" fillId="0" borderId="11" applyNumberFormat="0" applyFill="0" applyAlignment="0" applyProtection="0">
      <alignment horizontal="center"/>
    </xf>
    <xf numFmtId="169" fontId="58" fillId="0" borderId="2" applyFill="0" applyAlignment="0" applyProtection="0">
      <alignment horizontal="center"/>
    </xf>
    <xf numFmtId="0" fontId="65" fillId="41" borderId="24" applyNumberFormat="0" applyAlignment="0" applyProtection="0"/>
    <xf numFmtId="0" fontId="66" fillId="54" borderId="25" applyNumberFormat="0" applyAlignment="0" applyProtection="0"/>
    <xf numFmtId="43" fontId="6" fillId="0" borderId="0" applyFont="0" applyFill="0" applyBorder="0" applyAlignment="0" applyProtection="0"/>
    <xf numFmtId="43" fontId="7" fillId="0" borderId="0"/>
    <xf numFmtId="43" fontId="6" fillId="0" borderId="0" applyFont="0" applyFill="0" applyBorder="0" applyAlignment="0" applyProtection="0"/>
    <xf numFmtId="43" fontId="37" fillId="0" borderId="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170" fontId="67" fillId="0" borderId="0">
      <alignment horizontal="center" wrapText="1"/>
    </xf>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171" fontId="68" fillId="0" borderId="0" applyFont="0" applyFill="0" applyBorder="0" applyProtection="0">
      <alignment horizontal="center"/>
    </xf>
    <xf numFmtId="172" fontId="6" fillId="0" borderId="0"/>
    <xf numFmtId="0" fontId="6" fillId="0" borderId="0"/>
    <xf numFmtId="9" fontId="6" fillId="0" borderId="0"/>
    <xf numFmtId="0" fontId="69" fillId="0" borderId="0" applyNumberForma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70" fillId="37" borderId="0" applyNumberFormat="0" applyBorder="0" applyAlignment="0" applyProtection="0"/>
    <xf numFmtId="0" fontId="71" fillId="0" borderId="0"/>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71" fillId="0" borderId="0">
      <alignment horizontal="left"/>
    </xf>
    <xf numFmtId="0" fontId="67" fillId="0" borderId="11" applyNumberFormat="0" applyFill="0" applyProtection="0">
      <alignment horizontal="center" wrapText="1"/>
    </xf>
    <xf numFmtId="0" fontId="72" fillId="0" borderId="26" applyNumberFormat="0" applyFill="0" applyAlignment="0" applyProtection="0"/>
    <xf numFmtId="0" fontId="73" fillId="0" borderId="27" applyNumberFormat="0" applyFill="0" applyAlignment="0" applyProtection="0"/>
    <xf numFmtId="0" fontId="74" fillId="0" borderId="28"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40" borderId="24" applyNumberFormat="0" applyAlignment="0" applyProtection="0"/>
    <xf numFmtId="0" fontId="71" fillId="0" borderId="0"/>
    <xf numFmtId="0" fontId="77" fillId="0" borderId="29" applyNumberFormat="0" applyFill="0" applyAlignment="0" applyProtection="0"/>
    <xf numFmtId="0" fontId="78" fillId="55" borderId="0" applyNumberFormat="0" applyBorder="0" applyAlignment="0" applyProtection="0"/>
    <xf numFmtId="0" fontId="58" fillId="0" borderId="0" applyNumberFormat="0" applyFill="0" applyAlignment="0" applyProtection="0"/>
    <xf numFmtId="37" fontId="7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167" fontId="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10" fillId="0" borderId="0"/>
    <xf numFmtId="0" fontId="1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1" fillId="0" borderId="0"/>
    <xf numFmtId="0" fontId="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6" fillId="0" borderId="0"/>
    <xf numFmtId="0" fontId="36" fillId="0" borderId="0"/>
    <xf numFmtId="37" fontId="80" fillId="0" borderId="0"/>
    <xf numFmtId="0" fontId="1" fillId="0" borderId="0"/>
    <xf numFmtId="0" fontId="1" fillId="0" borderId="0"/>
    <xf numFmtId="0" fontId="1" fillId="0" borderId="0"/>
    <xf numFmtId="0" fontId="1" fillId="0" borderId="0"/>
    <xf numFmtId="0" fontId="38" fillId="0" borderId="0"/>
    <xf numFmtId="0" fontId="36" fillId="56" borderId="30" applyNumberFormat="0" applyFont="0" applyAlignment="0" applyProtection="0"/>
    <xf numFmtId="173" fontId="58" fillId="0" borderId="0" applyFill="0" applyBorder="0" applyAlignment="0" applyProtection="0"/>
    <xf numFmtId="174" fontId="7" fillId="0" borderId="0"/>
    <xf numFmtId="175" fontId="7" fillId="0" borderId="0"/>
    <xf numFmtId="176" fontId="7" fillId="0" borderId="0"/>
    <xf numFmtId="177" fontId="7" fillId="0" borderId="0"/>
    <xf numFmtId="178" fontId="7" fillId="0" borderId="0"/>
    <xf numFmtId="179" fontId="7" fillId="0" borderId="0"/>
    <xf numFmtId="180" fontId="7" fillId="0" borderId="0"/>
    <xf numFmtId="181" fontId="7" fillId="0" borderId="0"/>
    <xf numFmtId="182" fontId="7" fillId="0" borderId="0"/>
    <xf numFmtId="183" fontId="7" fillId="0" borderId="0"/>
    <xf numFmtId="184" fontId="7" fillId="0" borderId="0"/>
    <xf numFmtId="0" fontId="81" fillId="41" borderId="31" applyNumberFormat="0" applyAlignment="0" applyProtection="0"/>
    <xf numFmtId="10" fontId="68"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8" fillId="0" borderId="2" applyNumberFormat="0" applyFill="0" applyAlignment="0" applyProtection="0"/>
    <xf numFmtId="49" fontId="7" fillId="0" borderId="0"/>
    <xf numFmtId="0" fontId="52" fillId="0" borderId="0" applyNumberFormat="0" applyFill="0" applyBorder="0" applyAlignment="0" applyProtection="0"/>
    <xf numFmtId="0" fontId="82" fillId="0" borderId="32" applyNumberFormat="0" applyFill="0" applyAlignment="0" applyProtection="0"/>
    <xf numFmtId="185" fontId="83" fillId="0" borderId="0"/>
    <xf numFmtId="186" fontId="83" fillId="0" borderId="0"/>
    <xf numFmtId="0" fontId="84" fillId="0" borderId="0" applyNumberFormat="0" applyFill="0" applyBorder="0" applyAlignment="0" applyProtection="0"/>
  </cellStyleXfs>
  <cellXfs count="418">
    <xf numFmtId="0" fontId="0" fillId="0" borderId="0" xfId="0"/>
    <xf numFmtId="0" fontId="4" fillId="0" borderId="0" xfId="0" applyFont="1" applyFill="1"/>
    <xf numFmtId="0" fontId="4" fillId="0" borderId="0" xfId="0" applyFont="1" applyFill="1" applyAlignment="1">
      <alignment horizontal="left"/>
    </xf>
    <xf numFmtId="0" fontId="3" fillId="0" borderId="0" xfId="0" applyFont="1" applyFill="1" applyAlignment="1">
      <alignment vertical="top"/>
    </xf>
    <xf numFmtId="0" fontId="3" fillId="0" borderId="0" xfId="0" applyFont="1" applyFill="1"/>
    <xf numFmtId="0" fontId="3" fillId="0" borderId="0" xfId="0" applyFont="1" applyFill="1" applyAlignment="1">
      <alignment horizontal="left"/>
    </xf>
    <xf numFmtId="0" fontId="0" fillId="0" borderId="0" xfId="0" applyFill="1"/>
    <xf numFmtId="0" fontId="4" fillId="0" borderId="0" xfId="0" applyFont="1" applyFill="1" applyAlignment="1">
      <alignment vertical="top"/>
    </xf>
    <xf numFmtId="0" fontId="3" fillId="0" borderId="0" xfId="0" applyFont="1" applyFill="1" applyAlignment="1">
      <alignment horizontal="right" vertical="top"/>
    </xf>
    <xf numFmtId="0" fontId="0" fillId="0" borderId="0" xfId="0" applyFont="1" applyFill="1"/>
    <xf numFmtId="0" fontId="5" fillId="0" borderId="0" xfId="0" applyFont="1" applyFill="1"/>
    <xf numFmtId="0" fontId="4" fillId="0" borderId="0" xfId="0" applyFont="1" applyFill="1" applyAlignment="1">
      <alignment wrapText="1"/>
    </xf>
    <xf numFmtId="0" fontId="4" fillId="0" borderId="0" xfId="0" applyFont="1" applyFill="1" applyBorder="1" applyAlignment="1">
      <alignment horizontal="center" wrapText="1"/>
    </xf>
    <xf numFmtId="0" fontId="4" fillId="0" borderId="0" xfId="0" applyFont="1" applyFill="1" applyBorder="1"/>
    <xf numFmtId="0" fontId="4" fillId="0" borderId="2" xfId="0" applyFont="1" applyFill="1" applyBorder="1"/>
    <xf numFmtId="0" fontId="4" fillId="0" borderId="3" xfId="0" applyFont="1" applyFill="1" applyBorder="1"/>
    <xf numFmtId="0" fontId="6" fillId="0" borderId="0" xfId="0" applyFont="1" applyFill="1"/>
    <xf numFmtId="0" fontId="6" fillId="0" borderId="0" xfId="0" applyFont="1" applyFill="1" applyBorder="1"/>
    <xf numFmtId="0" fontId="6" fillId="0" borderId="0" xfId="0" applyFont="1" applyFill="1" applyAlignment="1">
      <alignment horizontal="left"/>
    </xf>
    <xf numFmtId="0" fontId="4" fillId="0" borderId="2" xfId="0" applyFont="1" applyFill="1" applyBorder="1" applyAlignment="1">
      <alignment horizontal="center" wrapText="1"/>
    </xf>
    <xf numFmtId="164" fontId="4" fillId="0" borderId="0" xfId="0" applyNumberFormat="1" applyFont="1" applyFill="1" applyBorder="1"/>
    <xf numFmtId="0" fontId="4" fillId="0" borderId="0" xfId="0" quotePrefix="1" applyFont="1" applyFill="1"/>
    <xf numFmtId="165" fontId="4" fillId="0" borderId="0" xfId="1" applyNumberFormat="1" applyFont="1" applyFill="1"/>
    <xf numFmtId="165" fontId="4" fillId="0" borderId="0" xfId="1" applyNumberFormat="1" applyFont="1" applyFill="1" applyBorder="1"/>
    <xf numFmtId="164" fontId="4" fillId="0" borderId="3" xfId="0" applyNumberFormat="1" applyFont="1" applyFill="1" applyBorder="1"/>
    <xf numFmtId="0" fontId="4" fillId="0" borderId="0" xfId="0" applyFont="1" applyFill="1" applyAlignment="1">
      <alignment horizontal="right"/>
    </xf>
    <xf numFmtId="0" fontId="4" fillId="0" borderId="0" xfId="0" quotePrefix="1" applyFont="1" applyFill="1" applyAlignment="1"/>
    <xf numFmtId="164" fontId="4" fillId="0" borderId="0" xfId="1" applyNumberFormat="1" applyFont="1" applyFill="1" applyAlignment="1">
      <alignment wrapText="1"/>
    </xf>
    <xf numFmtId="165" fontId="4" fillId="0" borderId="0" xfId="1" applyNumberFormat="1" applyFont="1" applyFill="1" applyAlignment="1">
      <alignment wrapText="1"/>
    </xf>
    <xf numFmtId="164" fontId="4" fillId="0" borderId="0" xfId="0" applyNumberFormat="1" applyFont="1" applyFill="1" applyAlignment="1">
      <alignment wrapText="1"/>
    </xf>
    <xf numFmtId="0" fontId="4" fillId="0" borderId="0" xfId="0" applyFont="1" applyFill="1" applyAlignment="1"/>
    <xf numFmtId="0" fontId="3" fillId="0" borderId="2"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164" fontId="4" fillId="0" borderId="0" xfId="0" applyNumberFormat="1" applyFont="1" applyFill="1"/>
    <xf numFmtId="10" fontId="4" fillId="0" borderId="0" xfId="2" applyNumberFormat="1" applyFont="1" applyFill="1"/>
    <xf numFmtId="0" fontId="0" fillId="0" borderId="0" xfId="0" applyFill="1" applyAlignment="1">
      <alignment wrapText="1"/>
    </xf>
    <xf numFmtId="0" fontId="2" fillId="0" borderId="0" xfId="0" applyFont="1"/>
    <xf numFmtId="0" fontId="0" fillId="15" borderId="0" xfId="0" applyFill="1"/>
    <xf numFmtId="0" fontId="0" fillId="0" borderId="0" xfId="0" applyAlignment="1">
      <alignment horizontal="center"/>
    </xf>
    <xf numFmtId="0" fontId="0" fillId="0" borderId="5" xfId="0" applyBorder="1"/>
    <xf numFmtId="0" fontId="0" fillId="0" borderId="6" xfId="0" applyBorder="1"/>
    <xf numFmtId="0" fontId="0" fillId="0" borderId="8" xfId="0" applyBorder="1"/>
    <xf numFmtId="0" fontId="0" fillId="0" borderId="0" xfId="0" applyBorder="1"/>
    <xf numFmtId="0" fontId="2" fillId="0" borderId="8" xfId="0" applyFont="1" applyBorder="1"/>
    <xf numFmtId="0" fontId="0" fillId="0" borderId="10" xfId="0" applyBorder="1"/>
    <xf numFmtId="0" fontId="0" fillId="0" borderId="11" xfId="0" applyBorder="1"/>
    <xf numFmtId="0" fontId="3" fillId="0" borderId="0" xfId="0" applyFont="1" applyFill="1" applyBorder="1" applyAlignment="1">
      <alignment horizontal="center"/>
    </xf>
    <xf numFmtId="0" fontId="4" fillId="0" borderId="0" xfId="0" applyFont="1" applyFill="1" applyBorder="1"/>
    <xf numFmtId="10" fontId="4" fillId="0" borderId="0" xfId="2" applyNumberFormat="1" applyFont="1" applyFill="1" applyBorder="1"/>
    <xf numFmtId="0" fontId="4" fillId="0" borderId="0" xfId="0" applyFont="1" applyFill="1" applyAlignment="1">
      <alignment wrapText="1"/>
    </xf>
    <xf numFmtId="0" fontId="14" fillId="0" borderId="21" xfId="888" applyFont="1" applyFill="1" applyBorder="1" applyAlignment="1">
      <alignment horizontal="left" vertical="top" wrapText="1"/>
    </xf>
    <xf numFmtId="0" fontId="34" fillId="0" borderId="21" xfId="888" applyFont="1" applyFill="1" applyBorder="1" applyAlignment="1">
      <alignment horizontal="left" vertical="top" wrapText="1"/>
    </xf>
    <xf numFmtId="0" fontId="0" fillId="0" borderId="0" xfId="0" applyAlignment="1"/>
    <xf numFmtId="43" fontId="0" fillId="0" borderId="0" xfId="1" applyFont="1" applyFill="1"/>
    <xf numFmtId="43" fontId="2" fillId="0" borderId="0" xfId="1" applyFont="1" applyFill="1" applyAlignment="1">
      <alignment horizontal="center"/>
    </xf>
    <xf numFmtId="0" fontId="0" fillId="0" borderId="0" xfId="0" applyFill="1" applyAlignment="1">
      <alignment horizontal="center"/>
    </xf>
    <xf numFmtId="0" fontId="0" fillId="15" borderId="0" xfId="0" applyFill="1"/>
    <xf numFmtId="165" fontId="0" fillId="0" borderId="0" xfId="1" applyNumberFormat="1" applyFont="1" applyFill="1"/>
    <xf numFmtId="0" fontId="4" fillId="58" borderId="5" xfId="0" applyFont="1" applyFill="1" applyBorder="1" applyAlignment="1">
      <alignment vertical="top"/>
    </xf>
    <xf numFmtId="0" fontId="4" fillId="58" borderId="6" xfId="0" applyFont="1" applyFill="1" applyBorder="1"/>
    <xf numFmtId="0" fontId="4" fillId="58" borderId="7" xfId="0" applyFont="1" applyFill="1" applyBorder="1"/>
    <xf numFmtId="0" fontId="4" fillId="58" borderId="8" xfId="0" applyFont="1" applyFill="1" applyBorder="1" applyAlignment="1">
      <alignment vertical="top"/>
    </xf>
    <xf numFmtId="0" fontId="4" fillId="58" borderId="0" xfId="0" applyFont="1" applyFill="1" applyBorder="1"/>
    <xf numFmtId="0" fontId="4" fillId="58" borderId="9" xfId="0" applyFont="1" applyFill="1" applyBorder="1"/>
    <xf numFmtId="0" fontId="4" fillId="58" borderId="11" xfId="0" applyFont="1" applyFill="1" applyBorder="1"/>
    <xf numFmtId="43" fontId="4" fillId="58" borderId="0" xfId="1" applyFont="1" applyFill="1" applyBorder="1"/>
    <xf numFmtId="0" fontId="4" fillId="0" borderId="0" xfId="0" applyFont="1" applyFill="1" applyBorder="1" applyAlignment="1">
      <alignment vertical="top"/>
    </xf>
    <xf numFmtId="165" fontId="4" fillId="0" borderId="2" xfId="1" applyNumberFormat="1" applyFont="1" applyFill="1" applyBorder="1"/>
    <xf numFmtId="0" fontId="4" fillId="58" borderId="12" xfId="0" applyFont="1" applyFill="1" applyBorder="1"/>
    <xf numFmtId="0" fontId="4" fillId="58" borderId="10" xfId="0" applyFont="1" applyFill="1" applyBorder="1" applyAlignment="1">
      <alignment vertical="top"/>
    </xf>
    <xf numFmtId="0" fontId="4" fillId="0" borderId="0" xfId="0" applyFont="1" applyFill="1"/>
    <xf numFmtId="0" fontId="4" fillId="0" borderId="0" xfId="0" applyFont="1" applyFill="1" applyAlignment="1">
      <alignment horizontal="left"/>
    </xf>
    <xf numFmtId="0" fontId="0" fillId="0" borderId="0" xfId="0" applyFill="1" applyAlignment="1">
      <alignment wrapText="1"/>
    </xf>
    <xf numFmtId="0" fontId="0" fillId="0" borderId="0" xfId="0" applyFill="1"/>
    <xf numFmtId="0" fontId="4" fillId="0" borderId="0" xfId="0" applyFont="1" applyFill="1" applyBorder="1"/>
    <xf numFmtId="0" fontId="4" fillId="0" borderId="0" xfId="0" applyFont="1" applyFill="1" applyAlignment="1">
      <alignment vertical="top"/>
    </xf>
    <xf numFmtId="0" fontId="4" fillId="0" borderId="0" xfId="0" applyFont="1" applyFill="1" applyBorder="1"/>
    <xf numFmtId="187" fontId="61" fillId="0" borderId="39" xfId="1" applyNumberFormat="1" applyFont="1" applyBorder="1"/>
    <xf numFmtId="187" fontId="58" fillId="0" borderId="39" xfId="1573" applyNumberFormat="1" applyFont="1" applyFill="1" applyBorder="1"/>
    <xf numFmtId="187" fontId="0" fillId="0" borderId="0" xfId="0" applyNumberFormat="1"/>
    <xf numFmtId="0" fontId="0" fillId="0" borderId="0" xfId="0"/>
    <xf numFmtId="0" fontId="59" fillId="59" borderId="34" xfId="1573" applyFont="1" applyFill="1" applyBorder="1" applyAlignment="1">
      <alignment horizontal="center"/>
    </xf>
    <xf numFmtId="0" fontId="60" fillId="59" borderId="38" xfId="1573" applyFont="1" applyFill="1" applyBorder="1" applyAlignment="1">
      <alignment horizontal="center" vertical="center" wrapText="1"/>
    </xf>
    <xf numFmtId="0" fontId="60" fillId="59" borderId="39" xfId="1573" applyFont="1" applyFill="1" applyBorder="1" applyAlignment="1">
      <alignment horizontal="center" vertical="center" wrapText="1"/>
    </xf>
    <xf numFmtId="0" fontId="58" fillId="0" borderId="39" xfId="1573" applyFont="1" applyBorder="1"/>
    <xf numFmtId="3" fontId="58" fillId="0" borderId="39" xfId="1573" applyNumberFormat="1" applyFont="1" applyBorder="1"/>
    <xf numFmtId="165" fontId="62" fillId="0" borderId="39" xfId="1" applyNumberFormat="1" applyFont="1" applyBorder="1"/>
    <xf numFmtId="165" fontId="61" fillId="0" borderId="39" xfId="1" applyNumberFormat="1" applyFont="1" applyBorder="1"/>
    <xf numFmtId="0" fontId="60" fillId="58" borderId="38" xfId="1573" applyFont="1" applyFill="1" applyBorder="1" applyAlignment="1">
      <alignment horizontal="center" vertical="center" wrapText="1"/>
    </xf>
    <xf numFmtId="0" fontId="60" fillId="58" borderId="39" xfId="1573" applyFont="1" applyFill="1" applyBorder="1" applyAlignment="1">
      <alignment horizontal="center" vertical="center" wrapText="1"/>
    </xf>
    <xf numFmtId="0" fontId="60" fillId="58" borderId="0" xfId="1573" applyFont="1" applyFill="1" applyBorder="1" applyAlignment="1">
      <alignment horizontal="center" vertical="center" wrapText="1"/>
    </xf>
    <xf numFmtId="3" fontId="0" fillId="0" borderId="0" xfId="0" applyNumberFormat="1"/>
    <xf numFmtId="43" fontId="0" fillId="0" borderId="6" xfId="1" applyFont="1" applyFill="1" applyBorder="1"/>
    <xf numFmtId="0" fontId="0" fillId="0" borderId="6" xfId="0" applyFill="1" applyBorder="1"/>
    <xf numFmtId="43" fontId="0" fillId="0" borderId="7" xfId="1" applyFont="1" applyFill="1" applyBorder="1"/>
    <xf numFmtId="43" fontId="0" fillId="0" borderId="0" xfId="1" applyFont="1" applyFill="1" applyBorder="1"/>
    <xf numFmtId="0" fontId="0" fillId="0" borderId="0" xfId="0" applyFill="1" applyBorder="1"/>
    <xf numFmtId="43" fontId="0" fillId="0" borderId="9" xfId="1" applyFont="1" applyFill="1" applyBorder="1"/>
    <xf numFmtId="43" fontId="0" fillId="0" borderId="11" xfId="1" applyFont="1" applyFill="1" applyBorder="1"/>
    <xf numFmtId="0" fontId="0" fillId="0" borderId="11" xfId="0" applyFill="1" applyBorder="1"/>
    <xf numFmtId="43" fontId="0" fillId="0" borderId="12" xfId="1" applyFont="1" applyFill="1" applyBorder="1"/>
    <xf numFmtId="43" fontId="0" fillId="0" borderId="0" xfId="0" applyNumberFormat="1"/>
    <xf numFmtId="43" fontId="4" fillId="0" borderId="0" xfId="1" applyFont="1" applyFill="1"/>
    <xf numFmtId="0" fontId="0" fillId="0" borderId="0" xfId="0" applyAlignment="1">
      <alignment wrapText="1"/>
    </xf>
    <xf numFmtId="0" fontId="0" fillId="0" borderId="0" xfId="0" applyFont="1" applyFill="1" applyAlignment="1">
      <alignment wrapText="1"/>
    </xf>
    <xf numFmtId="0" fontId="2" fillId="0" borderId="0" xfId="0" applyFont="1" applyFill="1" applyAlignment="1">
      <alignment horizontal="center" wrapText="1"/>
    </xf>
    <xf numFmtId="0" fontId="0" fillId="60" borderId="0" xfId="0" applyFill="1" applyAlignment="1">
      <alignment wrapText="1"/>
    </xf>
    <xf numFmtId="0" fontId="0" fillId="0" borderId="0" xfId="0" applyFill="1" applyAlignment="1">
      <alignment wrapText="1"/>
    </xf>
    <xf numFmtId="0" fontId="85" fillId="0" borderId="0" xfId="0" applyFont="1" applyFill="1"/>
    <xf numFmtId="0" fontId="6" fillId="0" borderId="0" xfId="0" applyFont="1" applyFill="1" applyAlignment="1">
      <alignment vertical="top"/>
    </xf>
    <xf numFmtId="0" fontId="6" fillId="0" borderId="0" xfId="0" applyFont="1" applyFill="1" applyAlignment="1">
      <alignment wrapText="1"/>
    </xf>
    <xf numFmtId="0" fontId="6" fillId="0" borderId="0" xfId="0" applyFont="1" applyFill="1" applyBorder="1" applyAlignment="1">
      <alignment horizontal="center" wrapText="1"/>
    </xf>
    <xf numFmtId="0" fontId="6" fillId="0" borderId="2" xfId="0" applyFont="1" applyFill="1" applyBorder="1"/>
    <xf numFmtId="0" fontId="6" fillId="0" borderId="3" xfId="0" applyFont="1" applyFill="1" applyBorder="1"/>
    <xf numFmtId="0" fontId="62" fillId="0" borderId="0" xfId="0" applyFont="1" applyFill="1"/>
    <xf numFmtId="0" fontId="6" fillId="0" borderId="2" xfId="0" applyFont="1" applyFill="1" applyBorder="1" applyAlignment="1">
      <alignment horizontal="center" wrapText="1"/>
    </xf>
    <xf numFmtId="164" fontId="6" fillId="0" borderId="0" xfId="0" applyNumberFormat="1" applyFont="1" applyFill="1" applyBorder="1"/>
    <xf numFmtId="0" fontId="6" fillId="0" borderId="0" xfId="0" quotePrefix="1" applyFont="1" applyFill="1"/>
    <xf numFmtId="165" fontId="6" fillId="0" borderId="0" xfId="1" applyNumberFormat="1" applyFont="1" applyFill="1"/>
    <xf numFmtId="165" fontId="6" fillId="0" borderId="0" xfId="1" applyNumberFormat="1" applyFont="1" applyFill="1" applyBorder="1"/>
    <xf numFmtId="164" fontId="6" fillId="0" borderId="3" xfId="0" applyNumberFormat="1" applyFont="1" applyFill="1" applyBorder="1"/>
    <xf numFmtId="0" fontId="6" fillId="0" borderId="0" xfId="0" applyFont="1" applyFill="1" applyAlignment="1">
      <alignment horizontal="right"/>
    </xf>
    <xf numFmtId="0" fontId="6" fillId="0" borderId="0" xfId="0" quotePrefix="1" applyFont="1" applyFill="1" applyAlignment="1"/>
    <xf numFmtId="164" fontId="6" fillId="0" borderId="0" xfId="1" applyNumberFormat="1" applyFont="1" applyFill="1" applyAlignment="1">
      <alignment wrapText="1"/>
    </xf>
    <xf numFmtId="165" fontId="6" fillId="0" borderId="0" xfId="1" applyNumberFormat="1" applyFont="1" applyFill="1" applyAlignment="1">
      <alignment wrapText="1"/>
    </xf>
    <xf numFmtId="165" fontId="6" fillId="0" borderId="2" xfId="1" applyNumberFormat="1" applyFont="1" applyFill="1" applyBorder="1" applyAlignment="1">
      <alignment wrapText="1"/>
    </xf>
    <xf numFmtId="164" fontId="6" fillId="0" borderId="0" xfId="0" applyNumberFormat="1" applyFont="1" applyFill="1" applyAlignment="1">
      <alignment wrapText="1"/>
    </xf>
    <xf numFmtId="0" fontId="6" fillId="0" borderId="0" xfId="0" applyFont="1" applyFill="1" applyAlignment="1"/>
    <xf numFmtId="0" fontId="86" fillId="0" borderId="0" xfId="0" applyFont="1" applyFill="1"/>
    <xf numFmtId="0" fontId="86" fillId="0" borderId="2" xfId="0" applyFont="1" applyFill="1" applyBorder="1" applyAlignment="1">
      <alignment horizontal="center"/>
    </xf>
    <xf numFmtId="0" fontId="86" fillId="0" borderId="0" xfId="0" applyFont="1" applyFill="1" applyBorder="1" applyAlignment="1">
      <alignment horizontal="center"/>
    </xf>
    <xf numFmtId="0" fontId="86" fillId="0" borderId="0" xfId="0" applyFont="1" applyFill="1" applyBorder="1" applyAlignment="1">
      <alignment horizontal="left"/>
    </xf>
    <xf numFmtId="164" fontId="6" fillId="0" borderId="0" xfId="0" applyNumberFormat="1" applyFont="1" applyFill="1"/>
    <xf numFmtId="10" fontId="6" fillId="0" borderId="0" xfId="2" applyNumberFormat="1" applyFont="1" applyFill="1"/>
    <xf numFmtId="10" fontId="6" fillId="0" borderId="0" xfId="2" applyNumberFormat="1" applyFont="1" applyFill="1" applyBorder="1"/>
    <xf numFmtId="0" fontId="85" fillId="0" borderId="0" xfId="0" applyFont="1" applyFill="1" applyAlignment="1">
      <alignment wrapText="1"/>
    </xf>
    <xf numFmtId="0" fontId="0" fillId="62" borderId="0" xfId="0" applyFill="1" applyAlignment="1">
      <alignment wrapText="1"/>
    </xf>
    <xf numFmtId="0" fontId="60" fillId="61" borderId="39" xfId="1573" applyFont="1" applyFill="1" applyBorder="1" applyAlignment="1">
      <alignment horizontal="center" vertical="center" wrapText="1"/>
    </xf>
    <xf numFmtId="165" fontId="61" fillId="0" borderId="39" xfId="1" applyNumberFormat="1" applyFont="1" applyFill="1" applyBorder="1"/>
    <xf numFmtId="3" fontId="58" fillId="0" borderId="39" xfId="1573" applyNumberFormat="1" applyFont="1" applyFill="1" applyBorder="1"/>
    <xf numFmtId="0" fontId="0" fillId="0" borderId="0" xfId="0" applyFill="1" applyAlignment="1"/>
    <xf numFmtId="165" fontId="6" fillId="0" borderId="2" xfId="1" applyNumberFormat="1" applyFont="1" applyFill="1" applyBorder="1"/>
    <xf numFmtId="165" fontId="0" fillId="0" borderId="0" xfId="0" applyNumberFormat="1" applyFill="1"/>
    <xf numFmtId="0" fontId="0" fillId="0" borderId="0" xfId="0"/>
    <xf numFmtId="0" fontId="4" fillId="0" borderId="0" xfId="0" applyFont="1" applyFill="1" applyAlignment="1">
      <alignment wrapText="1"/>
    </xf>
    <xf numFmtId="0" fontId="3" fillId="0" borderId="0" xfId="0" applyFont="1" applyFill="1" applyBorder="1" applyAlignment="1">
      <alignment horizontal="center"/>
    </xf>
    <xf numFmtId="0" fontId="3" fillId="0" borderId="2" xfId="0" applyFont="1" applyFill="1" applyBorder="1" applyAlignment="1">
      <alignment horizontal="center"/>
    </xf>
    <xf numFmtId="0" fontId="86" fillId="0" borderId="0" xfId="0" applyFont="1" applyFill="1" applyBorder="1" applyAlignment="1">
      <alignment horizontal="center"/>
    </xf>
    <xf numFmtId="0" fontId="86" fillId="0" borderId="2" xfId="0" applyFont="1" applyFill="1" applyBorder="1" applyAlignment="1">
      <alignment horizontal="center"/>
    </xf>
    <xf numFmtId="0" fontId="0" fillId="15" borderId="0" xfId="0" applyFill="1"/>
    <xf numFmtId="0" fontId="4" fillId="0" borderId="0" xfId="0" applyFont="1" applyFill="1" applyBorder="1"/>
    <xf numFmtId="0" fontId="0" fillId="0" borderId="0" xfId="0" applyFill="1" applyAlignment="1">
      <alignment wrapText="1"/>
    </xf>
    <xf numFmtId="164" fontId="87" fillId="0" borderId="0" xfId="1" applyNumberFormat="1" applyFont="1" applyFill="1" applyAlignment="1">
      <alignment wrapText="1"/>
    </xf>
    <xf numFmtId="43" fontId="61" fillId="0" borderId="39" xfId="1" applyFont="1" applyBorder="1"/>
    <xf numFmtId="43" fontId="0" fillId="0" borderId="0" xfId="1" applyFont="1" applyAlignment="1">
      <alignment wrapText="1"/>
    </xf>
    <xf numFmtId="43" fontId="0" fillId="63" borderId="0" xfId="1" applyFont="1" applyFill="1"/>
    <xf numFmtId="0" fontId="30" fillId="0" borderId="0" xfId="0" applyFont="1"/>
    <xf numFmtId="0" fontId="30" fillId="0" borderId="8" xfId="0" applyFont="1" applyBorder="1"/>
    <xf numFmtId="190" fontId="6" fillId="0" borderId="2" xfId="1" applyNumberFormat="1" applyFont="1" applyFill="1" applyBorder="1" applyAlignment="1">
      <alignment wrapText="1"/>
    </xf>
    <xf numFmtId="189" fontId="6" fillId="0" borderId="3" xfId="0" applyNumberFormat="1" applyFont="1" applyFill="1" applyBorder="1" applyAlignment="1">
      <alignment wrapText="1"/>
    </xf>
    <xf numFmtId="189" fontId="6" fillId="0" borderId="0" xfId="1" applyNumberFormat="1" applyFont="1" applyFill="1"/>
    <xf numFmtId="190" fontId="6" fillId="0" borderId="2" xfId="1" applyNumberFormat="1" applyFont="1" applyFill="1" applyBorder="1"/>
    <xf numFmtId="189" fontId="6" fillId="0" borderId="0" xfId="0" applyNumberFormat="1" applyFont="1" applyFill="1"/>
    <xf numFmtId="189" fontId="4" fillId="0" borderId="3" xfId="0" applyNumberFormat="1" applyFont="1" applyFill="1" applyBorder="1" applyAlignment="1">
      <alignment wrapText="1"/>
    </xf>
    <xf numFmtId="190" fontId="4" fillId="0" borderId="4" xfId="1" applyNumberFormat="1" applyFont="1" applyFill="1" applyBorder="1"/>
    <xf numFmtId="189" fontId="4" fillId="0" borderId="4" xfId="0" applyNumberFormat="1" applyFont="1" applyFill="1" applyBorder="1"/>
    <xf numFmtId="190" fontId="4" fillId="58" borderId="0" xfId="1" applyNumberFormat="1" applyFont="1" applyFill="1" applyBorder="1"/>
    <xf numFmtId="190" fontId="4" fillId="0" borderId="2" xfId="1" applyNumberFormat="1" applyFont="1" applyFill="1" applyBorder="1"/>
    <xf numFmtId="190" fontId="4" fillId="0" borderId="0" xfId="1" applyNumberFormat="1" applyFont="1" applyFill="1"/>
    <xf numFmtId="189" fontId="4" fillId="0" borderId="0" xfId="1" applyNumberFormat="1" applyFont="1" applyFill="1"/>
    <xf numFmtId="189" fontId="4" fillId="0" borderId="0" xfId="0" applyNumberFormat="1" applyFont="1" applyFill="1" applyAlignment="1">
      <alignment wrapText="1"/>
    </xf>
    <xf numFmtId="190" fontId="4" fillId="0" borderId="2" xfId="1" applyNumberFormat="1" applyFont="1" applyFill="1" applyBorder="1" applyAlignment="1">
      <alignment wrapText="1"/>
    </xf>
    <xf numFmtId="190" fontId="4" fillId="0" borderId="0" xfId="1" applyNumberFormat="1" applyFont="1" applyFill="1" applyAlignment="1">
      <alignment wrapText="1"/>
    </xf>
    <xf numFmtId="43" fontId="0" fillId="0" borderId="0" xfId="1" applyFont="1"/>
    <xf numFmtId="43" fontId="58" fillId="0" borderId="39" xfId="1" applyFont="1" applyFill="1" applyBorder="1"/>
    <xf numFmtId="0" fontId="0" fillId="0" borderId="0" xfId="0"/>
    <xf numFmtId="0" fontId="88" fillId="0" borderId="0" xfId="1573" applyFont="1"/>
    <xf numFmtId="165" fontId="88" fillId="0" borderId="0" xfId="1573" applyNumberFormat="1" applyFont="1"/>
    <xf numFmtId="0" fontId="59" fillId="59" borderId="34" xfId="1573" applyFont="1" applyFill="1" applyBorder="1"/>
    <xf numFmtId="0" fontId="59" fillId="59" borderId="34" xfId="1573" applyFont="1" applyFill="1" applyBorder="1" applyAlignment="1">
      <alignment horizontal="center"/>
    </xf>
    <xf numFmtId="0" fontId="60" fillId="59" borderId="38" xfId="1573" applyFont="1" applyFill="1" applyBorder="1" applyAlignment="1">
      <alignment horizontal="center"/>
    </xf>
    <xf numFmtId="0" fontId="60" fillId="58" borderId="38" xfId="1573" applyFont="1" applyFill="1" applyBorder="1" applyAlignment="1">
      <alignment horizontal="center" vertical="center" wrapText="1"/>
    </xf>
    <xf numFmtId="0" fontId="60" fillId="58" borderId="39" xfId="1573" applyFont="1" applyFill="1" applyBorder="1" applyAlignment="1">
      <alignment horizontal="center" vertical="center" wrapText="1"/>
    </xf>
    <xf numFmtId="0" fontId="60" fillId="59" borderId="38" xfId="1573" applyFont="1" applyFill="1" applyBorder="1" applyAlignment="1">
      <alignment horizontal="center" vertical="center" wrapText="1"/>
    </xf>
    <xf numFmtId="0" fontId="60" fillId="59" borderId="39" xfId="1573" applyFont="1" applyFill="1" applyBorder="1" applyAlignment="1">
      <alignment horizontal="center" vertical="center" wrapText="1"/>
    </xf>
    <xf numFmtId="0" fontId="58" fillId="0" borderId="39" xfId="1573" applyFont="1" applyBorder="1"/>
    <xf numFmtId="3" fontId="58" fillId="0" borderId="39" xfId="1573" applyNumberFormat="1" applyFont="1" applyBorder="1"/>
    <xf numFmtId="188" fontId="58" fillId="0" borderId="0" xfId="1573" applyNumberFormat="1" applyFont="1"/>
    <xf numFmtId="0" fontId="61" fillId="0" borderId="39" xfId="1573" applyFont="1" applyBorder="1"/>
    <xf numFmtId="165" fontId="62" fillId="0" borderId="39" xfId="1" applyNumberFormat="1" applyFont="1" applyBorder="1"/>
    <xf numFmtId="165" fontId="61" fillId="0" borderId="39" xfId="1" applyNumberFormat="1" applyFont="1" applyBorder="1"/>
    <xf numFmtId="189" fontId="4" fillId="0" borderId="0" xfId="1" applyNumberFormat="1" applyFont="1" applyFill="1" applyAlignment="1">
      <alignment wrapText="1"/>
    </xf>
    <xf numFmtId="189" fontId="4" fillId="0" borderId="3" xfId="0" applyNumberFormat="1" applyFont="1" applyFill="1" applyBorder="1"/>
    <xf numFmtId="189" fontId="4" fillId="0" borderId="0" xfId="0" applyNumberFormat="1" applyFont="1" applyFill="1"/>
    <xf numFmtId="3" fontId="58" fillId="0" borderId="39" xfId="1573" applyNumberFormat="1" applyFont="1" applyBorder="1"/>
    <xf numFmtId="3" fontId="58" fillId="0" borderId="0" xfId="1573" applyNumberFormat="1" applyFont="1" applyBorder="1"/>
    <xf numFmtId="3" fontId="58" fillId="0" borderId="0" xfId="1573" applyNumberFormat="1" applyFont="1" applyBorder="1"/>
    <xf numFmtId="3" fontId="58" fillId="0" borderId="0" xfId="1573" applyNumberFormat="1" applyFont="1" applyBorder="1"/>
    <xf numFmtId="190" fontId="6" fillId="0" borderId="0" xfId="1" applyNumberFormat="1" applyFont="1" applyFill="1" applyAlignment="1">
      <alignment wrapText="1"/>
    </xf>
    <xf numFmtId="189" fontId="6" fillId="0" borderId="0" xfId="1" applyNumberFormat="1" applyFont="1" applyFill="1" applyAlignment="1">
      <alignment wrapText="1"/>
    </xf>
    <xf numFmtId="190" fontId="6" fillId="0" borderId="4" xfId="1" applyNumberFormat="1" applyFont="1" applyFill="1" applyBorder="1"/>
    <xf numFmtId="189" fontId="6" fillId="0" borderId="3" xfId="0" applyNumberFormat="1" applyFont="1" applyFill="1" applyBorder="1"/>
    <xf numFmtId="190" fontId="6" fillId="0" borderId="0" xfId="1" applyNumberFormat="1" applyFont="1" applyFill="1"/>
    <xf numFmtId="189" fontId="6" fillId="0" borderId="4" xfId="0" applyNumberFormat="1" applyFont="1" applyFill="1" applyBorder="1"/>
    <xf numFmtId="0" fontId="58" fillId="62" borderId="0" xfId="1573" applyFont="1" applyFill="1" applyBorder="1" applyAlignment="1">
      <alignment horizontal="center" vertical="center" wrapText="1"/>
    </xf>
    <xf numFmtId="189" fontId="6" fillId="0" borderId="0" xfId="0" applyNumberFormat="1" applyFont="1" applyFill="1" applyAlignment="1">
      <alignment wrapText="1"/>
    </xf>
    <xf numFmtId="0" fontId="0" fillId="0" borderId="0" xfId="0"/>
    <xf numFmtId="0" fontId="59" fillId="59" borderId="34" xfId="1573" applyFont="1" applyFill="1" applyBorder="1"/>
    <xf numFmtId="0" fontId="59" fillId="59" borderId="34" xfId="1573" applyFont="1" applyFill="1" applyBorder="1" applyAlignment="1">
      <alignment horizontal="center"/>
    </xf>
    <xf numFmtId="0" fontId="60" fillId="59" borderId="38" xfId="1573" applyFont="1" applyFill="1" applyBorder="1" applyAlignment="1">
      <alignment horizontal="center"/>
    </xf>
    <xf numFmtId="0" fontId="60" fillId="59" borderId="38" xfId="1573" applyFont="1" applyFill="1" applyBorder="1" applyAlignment="1">
      <alignment horizontal="center" vertical="center" wrapText="1"/>
    </xf>
    <xf numFmtId="0" fontId="60" fillId="59" borderId="39" xfId="1573" applyFont="1" applyFill="1" applyBorder="1" applyAlignment="1">
      <alignment horizontal="center" vertical="center" wrapText="1"/>
    </xf>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165" fontId="62" fillId="0" borderId="39" xfId="1" applyNumberFormat="1" applyFont="1" applyBorder="1"/>
    <xf numFmtId="43" fontId="61" fillId="0" borderId="39" xfId="1" applyNumberFormat="1" applyFont="1" applyBorder="1"/>
    <xf numFmtId="0" fontId="62" fillId="0" borderId="39" xfId="1573" applyFont="1" applyBorder="1"/>
    <xf numFmtId="0" fontId="58" fillId="64" borderId="41" xfId="1573" applyFont="1" applyFill="1" applyBorder="1" applyAlignment="1">
      <alignment horizontal="center" vertical="center" wrapText="1"/>
    </xf>
    <xf numFmtId="0" fontId="58" fillId="64" borderId="43" xfId="1573" applyFont="1" applyFill="1" applyBorder="1" applyAlignment="1">
      <alignment horizontal="center" vertical="center" wrapText="1"/>
    </xf>
    <xf numFmtId="0" fontId="58" fillId="64" borderId="37" xfId="1573" applyFont="1" applyFill="1" applyBorder="1" applyAlignment="1">
      <alignment horizontal="center" vertical="center" wrapText="1"/>
    </xf>
    <xf numFmtId="0" fontId="58" fillId="65" borderId="41" xfId="1573" applyFont="1" applyFill="1" applyBorder="1" applyAlignment="1">
      <alignment horizontal="center" vertical="center" wrapText="1"/>
    </xf>
    <xf numFmtId="0" fontId="58" fillId="65" borderId="43" xfId="1573" applyFont="1" applyFill="1" applyBorder="1" applyAlignment="1">
      <alignment horizontal="center" vertical="center" wrapText="1"/>
    </xf>
    <xf numFmtId="0" fontId="58" fillId="65" borderId="37" xfId="1573" applyFont="1" applyFill="1" applyBorder="1" applyAlignment="1">
      <alignment horizontal="center" vertical="center" wrapText="1"/>
    </xf>
    <xf numFmtId="0" fontId="58" fillId="62" borderId="41" xfId="1573" applyFont="1" applyFill="1" applyBorder="1" applyAlignment="1">
      <alignment horizontal="center" vertical="center" wrapText="1"/>
    </xf>
    <xf numFmtId="0" fontId="58" fillId="62" borderId="43" xfId="1573" applyFont="1" applyFill="1" applyBorder="1" applyAlignment="1">
      <alignment horizontal="center" vertical="center" wrapText="1"/>
    </xf>
    <xf numFmtId="0" fontId="58" fillId="62" borderId="37" xfId="1573" applyFont="1" applyFill="1" applyBorder="1" applyAlignment="1">
      <alignment horizontal="center" vertical="center" wrapText="1"/>
    </xf>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165" fontId="88" fillId="0" borderId="0" xfId="1573" applyNumberFormat="1" applyFont="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3" fontId="58" fillId="0" borderId="42" xfId="1573" applyNumberFormat="1" applyFont="1" applyBorder="1"/>
    <xf numFmtId="3" fontId="58" fillId="0" borderId="2" xfId="1573" applyNumberFormat="1" applyFont="1" applyBorder="1"/>
    <xf numFmtId="3" fontId="58" fillId="0" borderId="40" xfId="1573" applyNumberFormat="1" applyFont="1" applyBorder="1"/>
    <xf numFmtId="0" fontId="58" fillId="64" borderId="41" xfId="1573" applyFont="1" applyFill="1" applyBorder="1" applyAlignment="1">
      <alignment horizontal="center" vertical="center" wrapText="1"/>
    </xf>
    <xf numFmtId="0" fontId="58" fillId="64" borderId="43" xfId="1573" applyFont="1" applyFill="1" applyBorder="1" applyAlignment="1">
      <alignment horizontal="center" vertical="center" wrapText="1"/>
    </xf>
    <xf numFmtId="0" fontId="58" fillId="64" borderId="37" xfId="1573" applyFont="1" applyFill="1" applyBorder="1" applyAlignment="1">
      <alignment horizontal="center" vertical="center" wrapText="1"/>
    </xf>
    <xf numFmtId="0" fontId="58" fillId="62" borderId="41" xfId="1573" applyFont="1" applyFill="1" applyBorder="1" applyAlignment="1">
      <alignment horizontal="center" vertical="center" wrapText="1"/>
    </xf>
    <xf numFmtId="0" fontId="58" fillId="62" borderId="43" xfId="1573" applyFont="1" applyFill="1" applyBorder="1" applyAlignment="1">
      <alignment horizontal="center" vertical="center" wrapText="1"/>
    </xf>
    <xf numFmtId="0" fontId="58" fillId="62" borderId="37" xfId="1573" applyFont="1" applyFill="1" applyBorder="1" applyAlignment="1">
      <alignment horizontal="center" vertical="center" wrapText="1"/>
    </xf>
    <xf numFmtId="0" fontId="58" fillId="65" borderId="41" xfId="1573" applyFont="1" applyFill="1" applyBorder="1" applyAlignment="1">
      <alignment horizontal="center" vertical="center" wrapText="1"/>
    </xf>
    <xf numFmtId="0" fontId="58" fillId="65" borderId="43" xfId="1573" applyFont="1" applyFill="1" applyBorder="1" applyAlignment="1">
      <alignment horizontal="center" vertical="center" wrapText="1"/>
    </xf>
    <xf numFmtId="0" fontId="58" fillId="65" borderId="37" xfId="1573"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wrapText="1"/>
    </xf>
    <xf numFmtId="0" fontId="0" fillId="0" borderId="0" xfId="0" applyAlignment="1">
      <alignment horizontal="center"/>
    </xf>
    <xf numFmtId="0" fontId="0" fillId="0" borderId="0" xfId="0" applyAlignment="1">
      <alignment horizontal="left" wrapText="1"/>
    </xf>
    <xf numFmtId="0" fontId="2" fillId="0" borderId="0" xfId="0" applyFont="1" applyFill="1" applyAlignment="1">
      <alignment wrapText="1"/>
    </xf>
    <xf numFmtId="0" fontId="30" fillId="0" borderId="8" xfId="0" applyFont="1" applyBorder="1" applyAlignment="1">
      <alignment wrapText="1"/>
    </xf>
    <xf numFmtId="0" fontId="30" fillId="0" borderId="0" xfId="0" applyFont="1" applyBorder="1" applyAlignment="1">
      <alignment wrapText="1"/>
    </xf>
    <xf numFmtId="0" fontId="30" fillId="0" borderId="9" xfId="0" applyFont="1" applyBorder="1" applyAlignment="1">
      <alignment wrapText="1"/>
    </xf>
    <xf numFmtId="0" fontId="0" fillId="15" borderId="0" xfId="0" applyFill="1"/>
    <xf numFmtId="0" fontId="4" fillId="0" borderId="0" xfId="0" applyFont="1" applyFill="1" applyBorder="1"/>
    <xf numFmtId="0" fontId="4" fillId="0" borderId="0" xfId="0" applyFont="1" applyFill="1" applyBorder="1" applyAlignment="1">
      <alignment horizontal="left" wrapText="1"/>
    </xf>
    <xf numFmtId="0" fontId="4" fillId="0" borderId="0" xfId="0" applyFont="1" applyFill="1" applyBorder="1" applyAlignment="1">
      <alignment wrapText="1"/>
    </xf>
    <xf numFmtId="0" fontId="4" fillId="0" borderId="0" xfId="0" applyFont="1" applyFill="1" applyAlignment="1">
      <alignment wrapText="1"/>
    </xf>
    <xf numFmtId="0" fontId="3" fillId="0" borderId="0" xfId="0" applyFont="1" applyFill="1" applyAlignment="1">
      <alignment vertical="top" wrapText="1"/>
    </xf>
    <xf numFmtId="10" fontId="4" fillId="0" borderId="0" xfId="0" applyNumberFormat="1" applyFont="1" applyFill="1" applyAlignment="1">
      <alignment horizontal="left"/>
    </xf>
    <xf numFmtId="0" fontId="6" fillId="0" borderId="0" xfId="0" applyFont="1" applyFill="1" applyAlignment="1">
      <alignment vertical="top" wrapText="1"/>
    </xf>
    <xf numFmtId="0" fontId="4" fillId="0" borderId="0" xfId="0" applyFont="1" applyFill="1" applyAlignment="1">
      <alignment vertical="top" wrapText="1"/>
    </xf>
    <xf numFmtId="0" fontId="4" fillId="0" borderId="0" xfId="0" applyFont="1" applyFill="1" applyAlignment="1">
      <alignment horizontal="left" wrapText="1"/>
    </xf>
    <xf numFmtId="0" fontId="4" fillId="0" borderId="0" xfId="0" applyFont="1" applyFill="1" applyAlignment="1">
      <alignment horizontal="left" vertical="top" wrapText="1"/>
    </xf>
    <xf numFmtId="0" fontId="6" fillId="0" borderId="0" xfId="0" applyFont="1" applyFill="1" applyAlignment="1">
      <alignment horizontal="left" vertical="top" wrapText="1"/>
    </xf>
    <xf numFmtId="0" fontId="87" fillId="0" borderId="0" xfId="0" applyFont="1" applyFill="1" applyAlignment="1">
      <alignment wrapText="1"/>
    </xf>
    <xf numFmtId="0" fontId="3" fillId="0" borderId="2" xfId="0" applyFont="1" applyFill="1" applyBorder="1" applyAlignment="1">
      <alignment horizontal="center" wrapText="1"/>
    </xf>
    <xf numFmtId="0" fontId="3" fillId="0" borderId="2" xfId="0" applyFont="1" applyFill="1" applyBorder="1" applyAlignment="1">
      <alignment horizontal="center"/>
    </xf>
    <xf numFmtId="0" fontId="0" fillId="0" borderId="0" xfId="0" applyFill="1" applyAlignment="1">
      <alignment wrapText="1"/>
    </xf>
    <xf numFmtId="0" fontId="3" fillId="0" borderId="0" xfId="0" applyFont="1" applyFill="1" applyAlignment="1">
      <alignment horizontal="center"/>
    </xf>
    <xf numFmtId="0" fontId="3" fillId="0" borderId="0" xfId="0" applyFont="1" applyFill="1" applyBorder="1" applyAlignment="1">
      <alignment horizontal="center"/>
    </xf>
    <xf numFmtId="0" fontId="3" fillId="0" borderId="0" xfId="0" applyFont="1" applyFill="1" applyAlignment="1">
      <alignment horizontal="center" wrapText="1"/>
    </xf>
    <xf numFmtId="0" fontId="3" fillId="0" borderId="0" xfId="0" applyFont="1" applyFill="1" applyBorder="1" applyAlignment="1">
      <alignment horizontal="center" wrapText="1"/>
    </xf>
    <xf numFmtId="0" fontId="3" fillId="0" borderId="0" xfId="0" applyFont="1" applyFill="1" applyAlignment="1">
      <alignment wrapText="1"/>
    </xf>
    <xf numFmtId="0" fontId="6" fillId="0" borderId="0" xfId="0" applyFont="1" applyFill="1" applyAlignment="1">
      <alignment wrapText="1"/>
    </xf>
    <xf numFmtId="10" fontId="6" fillId="0" borderId="0" xfId="0" applyNumberFormat="1" applyFont="1" applyFill="1" applyAlignment="1">
      <alignment horizontal="left"/>
    </xf>
    <xf numFmtId="0" fontId="6" fillId="0" borderId="0" xfId="0" applyFont="1" applyFill="1" applyAlignment="1">
      <alignment horizontal="left" wrapText="1"/>
    </xf>
    <xf numFmtId="0" fontId="6" fillId="0" borderId="0" xfId="0" applyFont="1" applyFill="1" applyBorder="1"/>
    <xf numFmtId="0" fontId="6" fillId="0" borderId="0" xfId="0" applyFont="1" applyFill="1" applyBorder="1" applyAlignment="1">
      <alignment wrapText="1"/>
    </xf>
    <xf numFmtId="0" fontId="86" fillId="0" borderId="2" xfId="0" applyFont="1" applyFill="1" applyBorder="1" applyAlignment="1">
      <alignment horizontal="center" wrapText="1"/>
    </xf>
    <xf numFmtId="0" fontId="86" fillId="0" borderId="2" xfId="0" applyFont="1" applyFill="1" applyBorder="1" applyAlignment="1">
      <alignment horizontal="center"/>
    </xf>
    <xf numFmtId="0" fontId="86" fillId="0" borderId="0" xfId="0" applyFont="1" applyFill="1" applyAlignment="1">
      <alignment horizontal="center"/>
    </xf>
    <xf numFmtId="0" fontId="86" fillId="0" borderId="0" xfId="0" applyFont="1" applyFill="1" applyBorder="1" applyAlignment="1">
      <alignment horizontal="center"/>
    </xf>
    <xf numFmtId="0" fontId="6" fillId="0" borderId="0" xfId="0" applyFont="1" applyFill="1" applyBorder="1" applyAlignment="1">
      <alignment horizontal="left" wrapText="1"/>
    </xf>
    <xf numFmtId="0" fontId="86" fillId="0" borderId="0" xfId="0" applyFont="1" applyFill="1" applyAlignment="1">
      <alignment horizontal="center" wrapText="1"/>
    </xf>
    <xf numFmtId="0" fontId="86" fillId="0" borderId="0" xfId="0" applyFont="1" applyFill="1" applyBorder="1" applyAlignment="1">
      <alignment horizontal="center" wrapText="1"/>
    </xf>
    <xf numFmtId="0" fontId="86" fillId="0" borderId="0" xfId="0" applyFont="1" applyFill="1" applyAlignment="1">
      <alignment wrapText="1"/>
    </xf>
    <xf numFmtId="0" fontId="58" fillId="64" borderId="35" xfId="1573" applyFont="1" applyFill="1" applyBorder="1" applyAlignment="1">
      <alignment horizontal="center"/>
    </xf>
    <xf numFmtId="0" fontId="58" fillId="64" borderId="4" xfId="1573" applyFont="1" applyFill="1" applyBorder="1" applyAlignment="1">
      <alignment horizontal="center"/>
    </xf>
    <xf numFmtId="0" fontId="58" fillId="64" borderId="36" xfId="1573" applyFont="1" applyFill="1" applyBorder="1" applyAlignment="1">
      <alignment horizontal="center"/>
    </xf>
    <xf numFmtId="0" fontId="58" fillId="65" borderId="35" xfId="1573" applyFont="1" applyFill="1" applyBorder="1" applyAlignment="1">
      <alignment horizontal="center"/>
    </xf>
    <xf numFmtId="0" fontId="58" fillId="65" borderId="4" xfId="1573" applyFont="1" applyFill="1" applyBorder="1" applyAlignment="1">
      <alignment horizontal="center"/>
    </xf>
    <xf numFmtId="0" fontId="58" fillId="65" borderId="36" xfId="1573" applyFont="1" applyFill="1" applyBorder="1" applyAlignment="1">
      <alignment horizontal="center"/>
    </xf>
    <xf numFmtId="0" fontId="58" fillId="62" borderId="35" xfId="1573" applyFont="1" applyFill="1" applyBorder="1" applyAlignment="1">
      <alignment horizontal="center"/>
    </xf>
    <xf numFmtId="0" fontId="58" fillId="62" borderId="4" xfId="1573" applyFont="1" applyFill="1" applyBorder="1" applyAlignment="1">
      <alignment horizontal="center"/>
    </xf>
    <xf numFmtId="0" fontId="58" fillId="62" borderId="36" xfId="1573" applyFont="1" applyFill="1" applyBorder="1" applyAlignment="1">
      <alignment horizontal="center"/>
    </xf>
    <xf numFmtId="0" fontId="59" fillId="59" borderId="35" xfId="1573" applyFont="1" applyFill="1" applyBorder="1" applyAlignment="1">
      <alignment horizontal="center"/>
    </xf>
    <xf numFmtId="0" fontId="59" fillId="59" borderId="36" xfId="1573" applyFont="1" applyFill="1" applyBorder="1" applyAlignment="1">
      <alignment horizontal="center"/>
    </xf>
    <xf numFmtId="0" fontId="59" fillId="58" borderId="35" xfId="1573" applyFont="1" applyFill="1" applyBorder="1" applyAlignment="1">
      <alignment horizontal="center"/>
    </xf>
    <xf numFmtId="0" fontId="59" fillId="58" borderId="4" xfId="1573" applyFont="1" applyFill="1" applyBorder="1" applyAlignment="1">
      <alignment horizontal="center"/>
    </xf>
    <xf numFmtId="0" fontId="59" fillId="58" borderId="36" xfId="1573" applyFont="1" applyFill="1" applyBorder="1" applyAlignment="1">
      <alignment horizontal="center"/>
    </xf>
    <xf numFmtId="0" fontId="60" fillId="59" borderId="41" xfId="1573" applyFont="1" applyFill="1" applyBorder="1" applyAlignment="1">
      <alignment horizontal="center" vertical="center"/>
    </xf>
    <xf numFmtId="0" fontId="60" fillId="59" borderId="42" xfId="1573" applyFont="1" applyFill="1" applyBorder="1" applyAlignment="1">
      <alignment horizontal="center" vertical="center"/>
    </xf>
    <xf numFmtId="0" fontId="60" fillId="59" borderId="37" xfId="1573" applyFont="1" applyFill="1" applyBorder="1" applyAlignment="1">
      <alignment horizontal="center" vertical="center"/>
    </xf>
    <xf numFmtId="0" fontId="60" fillId="59" borderId="40" xfId="1573" applyFont="1" applyFill="1" applyBorder="1" applyAlignment="1">
      <alignment horizontal="center" vertical="center"/>
    </xf>
    <xf numFmtId="0" fontId="59" fillId="59" borderId="4" xfId="1573" applyFont="1" applyFill="1" applyBorder="1" applyAlignment="1">
      <alignment horizontal="center"/>
    </xf>
    <xf numFmtId="43" fontId="60" fillId="59" borderId="34" xfId="1" applyFont="1" applyFill="1" applyBorder="1" applyAlignment="1">
      <alignment horizontal="center" vertical="center" wrapText="1"/>
    </xf>
    <xf numFmtId="43" fontId="60" fillId="59" borderId="38" xfId="1" applyFont="1" applyFill="1" applyBorder="1" applyAlignment="1">
      <alignment horizontal="center" vertical="center" wrapText="1"/>
    </xf>
    <xf numFmtId="0" fontId="89" fillId="0" borderId="2" xfId="1573" applyFont="1" applyBorder="1" applyAlignment="1">
      <alignment horizontal="left" vertical="top"/>
    </xf>
    <xf numFmtId="0" fontId="60" fillId="58" borderId="35" xfId="1573" applyFont="1" applyFill="1" applyBorder="1" applyAlignment="1">
      <alignment horizontal="center"/>
    </xf>
    <xf numFmtId="0" fontId="60" fillId="58" borderId="4" xfId="1573" applyFont="1" applyFill="1" applyBorder="1" applyAlignment="1">
      <alignment horizontal="center"/>
    </xf>
    <xf numFmtId="0" fontId="60" fillId="58" borderId="36" xfId="1573" applyFont="1" applyFill="1" applyBorder="1" applyAlignment="1">
      <alignment horizontal="center"/>
    </xf>
    <xf numFmtId="0" fontId="60" fillId="59" borderId="34" xfId="1573" applyFont="1" applyFill="1" applyBorder="1" applyAlignment="1">
      <alignment horizontal="center" vertical="center"/>
    </xf>
    <xf numFmtId="0" fontId="60" fillId="59" borderId="38" xfId="1573" applyFont="1" applyFill="1" applyBorder="1" applyAlignment="1">
      <alignment horizontal="center" vertical="center"/>
    </xf>
    <xf numFmtId="0" fontId="33" fillId="34" borderId="22" xfId="888" applyFont="1" applyFill="1" applyBorder="1" applyAlignment="1">
      <alignment horizontal="center" vertical="center" wrapText="1"/>
    </xf>
    <xf numFmtId="0" fontId="33" fillId="34" borderId="23" xfId="888" applyFont="1" applyFill="1" applyBorder="1" applyAlignment="1">
      <alignment horizontal="center" vertical="center" wrapText="1"/>
    </xf>
    <xf numFmtId="187" fontId="60" fillId="59" borderId="34" xfId="1573" applyNumberFormat="1" applyFont="1" applyFill="1" applyBorder="1" applyAlignment="1">
      <alignment horizontal="center" vertical="center" wrapText="1"/>
    </xf>
    <xf numFmtId="187" fontId="60" fillId="59" borderId="38" xfId="1573" applyNumberFormat="1" applyFont="1" applyFill="1" applyBorder="1" applyAlignment="1">
      <alignment horizontal="center" vertical="center" wrapText="1"/>
    </xf>
    <xf numFmtId="0" fontId="60" fillId="59" borderId="34" xfId="1573" applyFont="1" applyFill="1" applyBorder="1" applyAlignment="1">
      <alignment horizontal="center" vertical="center" wrapText="1"/>
    </xf>
    <xf numFmtId="0" fontId="60" fillId="59" borderId="38" xfId="1573" applyFont="1" applyFill="1" applyBorder="1" applyAlignment="1">
      <alignment horizontal="center" vertical="center" wrapText="1"/>
    </xf>
    <xf numFmtId="0" fontId="60" fillId="59" borderId="35" xfId="1573" applyFont="1" applyFill="1" applyBorder="1" applyAlignment="1">
      <alignment horizontal="center"/>
    </xf>
    <xf numFmtId="0" fontId="60" fillId="59" borderId="4" xfId="1573" applyFont="1" applyFill="1" applyBorder="1" applyAlignment="1">
      <alignment horizontal="center"/>
    </xf>
    <xf numFmtId="0" fontId="60" fillId="59" borderId="36" xfId="1573" applyFont="1" applyFill="1" applyBorder="1" applyAlignment="1">
      <alignment horizontal="center"/>
    </xf>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188" fontId="58" fillId="0" borderId="0" xfId="1573" applyNumberFormat="1" applyFont="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xf numFmtId="0" fontId="0" fillId="0" borderId="0" xfId="0"/>
    <xf numFmtId="0" fontId="58" fillId="0" borderId="39" xfId="1573" applyFont="1" applyBorder="1"/>
    <xf numFmtId="3" fontId="58" fillId="0" borderId="39" xfId="1573" applyNumberFormat="1" applyFont="1" applyBorder="1"/>
    <xf numFmtId="187" fontId="58" fillId="0" borderId="39" xfId="1573" applyNumberFormat="1" applyFont="1" applyFill="1" applyBorder="1"/>
    <xf numFmtId="3" fontId="58" fillId="0" borderId="44" xfId="1573" applyNumberFormat="1" applyFont="1" applyBorder="1"/>
    <xf numFmtId="3" fontId="58" fillId="0" borderId="0" xfId="1573" applyNumberFormat="1" applyFont="1" applyBorder="1"/>
    <xf numFmtId="3" fontId="58" fillId="0" borderId="45" xfId="1573" applyNumberFormat="1" applyFont="1" applyBorder="1"/>
  </cellXfs>
  <cellStyles count="1794">
    <cellStyle name="20% - Accent1" xfId="1440" builtinId="30" customBuiltin="1"/>
    <cellStyle name="20% - Accent1 2" xfId="3"/>
    <cellStyle name="20% - Accent1 2 2" xfId="4"/>
    <cellStyle name="20% - Accent1 2 2 2" xfId="5"/>
    <cellStyle name="20% - Accent1 2 2 2 2" xfId="6"/>
    <cellStyle name="20% - Accent1 2 2 2 2 2" xfId="7"/>
    <cellStyle name="20% - Accent1 2 2 2 3" xfId="8"/>
    <cellStyle name="20% - Accent1 2 2 3" xfId="9"/>
    <cellStyle name="20% - Accent1 2 2 3 2" xfId="10"/>
    <cellStyle name="20% - Accent1 2 2 3 2 2" xfId="11"/>
    <cellStyle name="20% - Accent1 2 2 3 3" xfId="12"/>
    <cellStyle name="20% - Accent1 2 2 4" xfId="13"/>
    <cellStyle name="20% - Accent1 2 2 4 2" xfId="14"/>
    <cellStyle name="20% - Accent1 2 2 5" xfId="15"/>
    <cellStyle name="20% - Accent1 2 3" xfId="16"/>
    <cellStyle name="20% - Accent1 2 3 2" xfId="17"/>
    <cellStyle name="20% - Accent1 2 3 2 2" xfId="18"/>
    <cellStyle name="20% - Accent1 2 3 3" xfId="19"/>
    <cellStyle name="20% - Accent1 2 4" xfId="20"/>
    <cellStyle name="20% - Accent1 2 4 2" xfId="21"/>
    <cellStyle name="20% - Accent1 2 4 2 2" xfId="22"/>
    <cellStyle name="20% - Accent1 2 4 3" xfId="23"/>
    <cellStyle name="20% - Accent1 2 5" xfId="24"/>
    <cellStyle name="20% - Accent1 2 5 2" xfId="25"/>
    <cellStyle name="20% - Accent1 2 6" xfId="26"/>
    <cellStyle name="20% - Accent1 2 7" xfId="1574"/>
    <cellStyle name="20% - Accent1 3" xfId="27"/>
    <cellStyle name="20% - Accent1 3 2" xfId="28"/>
    <cellStyle name="20% - Accent1 3 2 2" xfId="29"/>
    <cellStyle name="20% - Accent1 3 2 2 2" xfId="30"/>
    <cellStyle name="20% - Accent1 3 2 3" xfId="31"/>
    <cellStyle name="20% - Accent1 3 3" xfId="32"/>
    <cellStyle name="20% - Accent1 3 3 2" xfId="33"/>
    <cellStyle name="20% - Accent1 3 3 2 2" xfId="34"/>
    <cellStyle name="20% - Accent1 3 3 3" xfId="35"/>
    <cellStyle name="20% - Accent1 3 4" xfId="36"/>
    <cellStyle name="20% - Accent1 3 4 2" xfId="37"/>
    <cellStyle name="20% - Accent1 3 5" xfId="38"/>
    <cellStyle name="20% - Accent1 4" xfId="39"/>
    <cellStyle name="20% - Accent1 4 2" xfId="40"/>
    <cellStyle name="20% - Accent1 4 2 2" xfId="41"/>
    <cellStyle name="20% - Accent1 4 3" xfId="42"/>
    <cellStyle name="20% - Accent1 5" xfId="43"/>
    <cellStyle name="20% - Accent1 5 2" xfId="44"/>
    <cellStyle name="20% - Accent1 5 2 2" xfId="45"/>
    <cellStyle name="20% - Accent1 5 3" xfId="46"/>
    <cellStyle name="20% - Accent1 6" xfId="47"/>
    <cellStyle name="20% - Accent1 6 2" xfId="48"/>
    <cellStyle name="20% - Accent1 7" xfId="49"/>
    <cellStyle name="20% - Accent1 7 2" xfId="50"/>
    <cellStyle name="20% - Accent1 8" xfId="51"/>
    <cellStyle name="20% - Accent1 9" xfId="52"/>
    <cellStyle name="20% - Accent1 9 2" xfId="1544"/>
    <cellStyle name="20% - Accent2" xfId="1444" builtinId="34" customBuiltin="1"/>
    <cellStyle name="20% - Accent2 2" xfId="53"/>
    <cellStyle name="20% - Accent2 2 2" xfId="54"/>
    <cellStyle name="20% - Accent2 2 2 2" xfId="55"/>
    <cellStyle name="20% - Accent2 2 2 2 2" xfId="56"/>
    <cellStyle name="20% - Accent2 2 2 2 2 2" xfId="57"/>
    <cellStyle name="20% - Accent2 2 2 2 3" xfId="58"/>
    <cellStyle name="20% - Accent2 2 2 3" xfId="59"/>
    <cellStyle name="20% - Accent2 2 2 3 2" xfId="60"/>
    <cellStyle name="20% - Accent2 2 2 3 2 2" xfId="61"/>
    <cellStyle name="20% - Accent2 2 2 3 3" xfId="62"/>
    <cellStyle name="20% - Accent2 2 2 4" xfId="63"/>
    <cellStyle name="20% - Accent2 2 2 4 2" xfId="64"/>
    <cellStyle name="20% - Accent2 2 2 5" xfId="65"/>
    <cellStyle name="20% - Accent2 2 3" xfId="66"/>
    <cellStyle name="20% - Accent2 2 3 2" xfId="67"/>
    <cellStyle name="20% - Accent2 2 3 2 2" xfId="68"/>
    <cellStyle name="20% - Accent2 2 3 3" xfId="69"/>
    <cellStyle name="20% - Accent2 2 4" xfId="70"/>
    <cellStyle name="20% - Accent2 2 4 2" xfId="71"/>
    <cellStyle name="20% - Accent2 2 4 2 2" xfId="72"/>
    <cellStyle name="20% - Accent2 2 4 3" xfId="73"/>
    <cellStyle name="20% - Accent2 2 5" xfId="74"/>
    <cellStyle name="20% - Accent2 2 5 2" xfId="75"/>
    <cellStyle name="20% - Accent2 2 6" xfId="76"/>
    <cellStyle name="20% - Accent2 2 7" xfId="1575"/>
    <cellStyle name="20% - Accent2 3" xfId="77"/>
    <cellStyle name="20% - Accent2 3 2" xfId="78"/>
    <cellStyle name="20% - Accent2 3 2 2" xfId="79"/>
    <cellStyle name="20% - Accent2 3 2 2 2" xfId="80"/>
    <cellStyle name="20% - Accent2 3 2 3" xfId="81"/>
    <cellStyle name="20% - Accent2 3 3" xfId="82"/>
    <cellStyle name="20% - Accent2 3 3 2" xfId="83"/>
    <cellStyle name="20% - Accent2 3 3 2 2" xfId="84"/>
    <cellStyle name="20% - Accent2 3 3 3" xfId="85"/>
    <cellStyle name="20% - Accent2 3 4" xfId="86"/>
    <cellStyle name="20% - Accent2 3 4 2" xfId="87"/>
    <cellStyle name="20% - Accent2 3 5" xfId="88"/>
    <cellStyle name="20% - Accent2 4" xfId="89"/>
    <cellStyle name="20% - Accent2 4 2" xfId="90"/>
    <cellStyle name="20% - Accent2 4 2 2" xfId="91"/>
    <cellStyle name="20% - Accent2 4 3" xfId="92"/>
    <cellStyle name="20% - Accent2 5" xfId="93"/>
    <cellStyle name="20% - Accent2 5 2" xfId="94"/>
    <cellStyle name="20% - Accent2 5 2 2" xfId="95"/>
    <cellStyle name="20% - Accent2 5 3" xfId="96"/>
    <cellStyle name="20% - Accent2 6" xfId="97"/>
    <cellStyle name="20% - Accent2 6 2" xfId="98"/>
    <cellStyle name="20% - Accent2 7" xfId="99"/>
    <cellStyle name="20% - Accent2 7 2" xfId="100"/>
    <cellStyle name="20% - Accent2 8" xfId="101"/>
    <cellStyle name="20% - Accent2 9" xfId="102"/>
    <cellStyle name="20% - Accent2 9 2" xfId="1545"/>
    <cellStyle name="20% - Accent3" xfId="1448" builtinId="38" customBuiltin="1"/>
    <cellStyle name="20% - Accent3 2" xfId="103"/>
    <cellStyle name="20% - Accent3 2 2" xfId="104"/>
    <cellStyle name="20% - Accent3 2 2 2" xfId="105"/>
    <cellStyle name="20% - Accent3 2 2 2 2" xfId="106"/>
    <cellStyle name="20% - Accent3 2 2 2 2 2" xfId="107"/>
    <cellStyle name="20% - Accent3 2 2 2 3" xfId="108"/>
    <cellStyle name="20% - Accent3 2 2 3" xfId="109"/>
    <cellStyle name="20% - Accent3 2 2 3 2" xfId="110"/>
    <cellStyle name="20% - Accent3 2 2 3 2 2" xfId="111"/>
    <cellStyle name="20% - Accent3 2 2 3 3" xfId="112"/>
    <cellStyle name="20% - Accent3 2 2 4" xfId="113"/>
    <cellStyle name="20% - Accent3 2 2 4 2" xfId="114"/>
    <cellStyle name="20% - Accent3 2 2 5" xfId="115"/>
    <cellStyle name="20% - Accent3 2 3" xfId="116"/>
    <cellStyle name="20% - Accent3 2 3 2" xfId="117"/>
    <cellStyle name="20% - Accent3 2 3 2 2" xfId="118"/>
    <cellStyle name="20% - Accent3 2 3 3" xfId="119"/>
    <cellStyle name="20% - Accent3 2 4" xfId="120"/>
    <cellStyle name="20% - Accent3 2 4 2" xfId="121"/>
    <cellStyle name="20% - Accent3 2 4 2 2" xfId="122"/>
    <cellStyle name="20% - Accent3 2 4 3" xfId="123"/>
    <cellStyle name="20% - Accent3 2 5" xfId="124"/>
    <cellStyle name="20% - Accent3 2 5 2" xfId="125"/>
    <cellStyle name="20% - Accent3 2 6" xfId="126"/>
    <cellStyle name="20% - Accent3 2 7" xfId="1576"/>
    <cellStyle name="20% - Accent3 3" xfId="127"/>
    <cellStyle name="20% - Accent3 3 2" xfId="128"/>
    <cellStyle name="20% - Accent3 3 2 2" xfId="129"/>
    <cellStyle name="20% - Accent3 3 2 2 2" xfId="130"/>
    <cellStyle name="20% - Accent3 3 2 3" xfId="131"/>
    <cellStyle name="20% - Accent3 3 3" xfId="132"/>
    <cellStyle name="20% - Accent3 3 3 2" xfId="133"/>
    <cellStyle name="20% - Accent3 3 3 2 2" xfId="134"/>
    <cellStyle name="20% - Accent3 3 3 3" xfId="135"/>
    <cellStyle name="20% - Accent3 3 4" xfId="136"/>
    <cellStyle name="20% - Accent3 3 4 2" xfId="137"/>
    <cellStyle name="20% - Accent3 3 5" xfId="138"/>
    <cellStyle name="20% - Accent3 4" xfId="139"/>
    <cellStyle name="20% - Accent3 4 2" xfId="140"/>
    <cellStyle name="20% - Accent3 4 2 2" xfId="141"/>
    <cellStyle name="20% - Accent3 4 3" xfId="142"/>
    <cellStyle name="20% - Accent3 5" xfId="143"/>
    <cellStyle name="20% - Accent3 5 2" xfId="144"/>
    <cellStyle name="20% - Accent3 5 2 2" xfId="145"/>
    <cellStyle name="20% - Accent3 5 3" xfId="146"/>
    <cellStyle name="20% - Accent3 6" xfId="147"/>
    <cellStyle name="20% - Accent3 6 2" xfId="148"/>
    <cellStyle name="20% - Accent3 7" xfId="149"/>
    <cellStyle name="20% - Accent3 7 2" xfId="150"/>
    <cellStyle name="20% - Accent3 8" xfId="151"/>
    <cellStyle name="20% - Accent3 9" xfId="152"/>
    <cellStyle name="20% - Accent3 9 2" xfId="1532"/>
    <cellStyle name="20% - Accent4" xfId="1452" builtinId="42" customBuiltin="1"/>
    <cellStyle name="20% - Accent4 2" xfId="153"/>
    <cellStyle name="20% - Accent4 2 2" xfId="154"/>
    <cellStyle name="20% - Accent4 2 2 2" xfId="155"/>
    <cellStyle name="20% - Accent4 2 2 2 2" xfId="156"/>
    <cellStyle name="20% - Accent4 2 2 2 2 2" xfId="157"/>
    <cellStyle name="20% - Accent4 2 2 2 3" xfId="158"/>
    <cellStyle name="20% - Accent4 2 2 3" xfId="159"/>
    <cellStyle name="20% - Accent4 2 2 3 2" xfId="160"/>
    <cellStyle name="20% - Accent4 2 2 3 2 2" xfId="161"/>
    <cellStyle name="20% - Accent4 2 2 3 3" xfId="162"/>
    <cellStyle name="20% - Accent4 2 2 4" xfId="163"/>
    <cellStyle name="20% - Accent4 2 2 4 2" xfId="164"/>
    <cellStyle name="20% - Accent4 2 2 5" xfId="165"/>
    <cellStyle name="20% - Accent4 2 3" xfId="166"/>
    <cellStyle name="20% - Accent4 2 3 2" xfId="167"/>
    <cellStyle name="20% - Accent4 2 3 2 2" xfId="168"/>
    <cellStyle name="20% - Accent4 2 3 3" xfId="169"/>
    <cellStyle name="20% - Accent4 2 4" xfId="170"/>
    <cellStyle name="20% - Accent4 2 4 2" xfId="171"/>
    <cellStyle name="20% - Accent4 2 4 2 2" xfId="172"/>
    <cellStyle name="20% - Accent4 2 4 3" xfId="173"/>
    <cellStyle name="20% - Accent4 2 5" xfId="174"/>
    <cellStyle name="20% - Accent4 2 5 2" xfId="175"/>
    <cellStyle name="20% - Accent4 2 6" xfId="176"/>
    <cellStyle name="20% - Accent4 2 7" xfId="1577"/>
    <cellStyle name="20% - Accent4 3" xfId="177"/>
    <cellStyle name="20% - Accent4 3 2" xfId="178"/>
    <cellStyle name="20% - Accent4 3 2 2" xfId="179"/>
    <cellStyle name="20% - Accent4 3 2 2 2" xfId="180"/>
    <cellStyle name="20% - Accent4 3 2 3" xfId="181"/>
    <cellStyle name="20% - Accent4 3 3" xfId="182"/>
    <cellStyle name="20% - Accent4 3 3 2" xfId="183"/>
    <cellStyle name="20% - Accent4 3 3 2 2" xfId="184"/>
    <cellStyle name="20% - Accent4 3 3 3" xfId="185"/>
    <cellStyle name="20% - Accent4 3 4" xfId="186"/>
    <cellStyle name="20% - Accent4 3 4 2" xfId="187"/>
    <cellStyle name="20% - Accent4 3 5" xfId="188"/>
    <cellStyle name="20% - Accent4 4" xfId="189"/>
    <cellStyle name="20% - Accent4 4 2" xfId="190"/>
    <cellStyle name="20% - Accent4 4 2 2" xfId="191"/>
    <cellStyle name="20% - Accent4 4 3" xfId="192"/>
    <cellStyle name="20% - Accent4 5" xfId="193"/>
    <cellStyle name="20% - Accent4 5 2" xfId="194"/>
    <cellStyle name="20% - Accent4 5 2 2" xfId="195"/>
    <cellStyle name="20% - Accent4 5 3" xfId="196"/>
    <cellStyle name="20% - Accent4 6" xfId="197"/>
    <cellStyle name="20% - Accent4 6 2" xfId="198"/>
    <cellStyle name="20% - Accent4 7" xfId="199"/>
    <cellStyle name="20% - Accent4 7 2" xfId="200"/>
    <cellStyle name="20% - Accent4 8" xfId="201"/>
    <cellStyle name="20% - Accent4 9" xfId="202"/>
    <cellStyle name="20% - Accent4 9 2" xfId="1511"/>
    <cellStyle name="20% - Accent5" xfId="1456" builtinId="46" customBuiltin="1"/>
    <cellStyle name="20% - Accent5 2" xfId="203"/>
    <cellStyle name="20% - Accent5 2 2" xfId="204"/>
    <cellStyle name="20% - Accent5 2 2 2" xfId="205"/>
    <cellStyle name="20% - Accent5 2 2 2 2" xfId="206"/>
    <cellStyle name="20% - Accent5 2 2 2 2 2" xfId="207"/>
    <cellStyle name="20% - Accent5 2 2 2 3" xfId="208"/>
    <cellStyle name="20% - Accent5 2 2 3" xfId="209"/>
    <cellStyle name="20% - Accent5 2 2 3 2" xfId="210"/>
    <cellStyle name="20% - Accent5 2 2 3 2 2" xfId="211"/>
    <cellStyle name="20% - Accent5 2 2 3 3" xfId="212"/>
    <cellStyle name="20% - Accent5 2 2 4" xfId="213"/>
    <cellStyle name="20% - Accent5 2 2 4 2" xfId="214"/>
    <cellStyle name="20% - Accent5 2 2 5" xfId="215"/>
    <cellStyle name="20% - Accent5 2 3" xfId="216"/>
    <cellStyle name="20% - Accent5 2 3 2" xfId="217"/>
    <cellStyle name="20% - Accent5 2 3 2 2" xfId="218"/>
    <cellStyle name="20% - Accent5 2 3 3" xfId="219"/>
    <cellStyle name="20% - Accent5 2 4" xfId="220"/>
    <cellStyle name="20% - Accent5 2 4 2" xfId="221"/>
    <cellStyle name="20% - Accent5 2 4 2 2" xfId="222"/>
    <cellStyle name="20% - Accent5 2 4 3" xfId="223"/>
    <cellStyle name="20% - Accent5 2 5" xfId="224"/>
    <cellStyle name="20% - Accent5 2 5 2" xfId="225"/>
    <cellStyle name="20% - Accent5 2 6" xfId="226"/>
    <cellStyle name="20% - Accent5 2 7" xfId="1578"/>
    <cellStyle name="20% - Accent5 3" xfId="227"/>
    <cellStyle name="20% - Accent5 3 2" xfId="228"/>
    <cellStyle name="20% - Accent5 3 2 2" xfId="229"/>
    <cellStyle name="20% - Accent5 3 2 2 2" xfId="230"/>
    <cellStyle name="20% - Accent5 3 2 3" xfId="231"/>
    <cellStyle name="20% - Accent5 3 3" xfId="232"/>
    <cellStyle name="20% - Accent5 3 3 2" xfId="233"/>
    <cellStyle name="20% - Accent5 3 3 2 2" xfId="234"/>
    <cellStyle name="20% - Accent5 3 3 3" xfId="235"/>
    <cellStyle name="20% - Accent5 3 4" xfId="236"/>
    <cellStyle name="20% - Accent5 3 4 2" xfId="237"/>
    <cellStyle name="20% - Accent5 3 5" xfId="238"/>
    <cellStyle name="20% - Accent5 4" xfId="239"/>
    <cellStyle name="20% - Accent5 4 2" xfId="240"/>
    <cellStyle name="20% - Accent5 4 2 2" xfId="241"/>
    <cellStyle name="20% - Accent5 4 3" xfId="242"/>
    <cellStyle name="20% - Accent5 5" xfId="243"/>
    <cellStyle name="20% - Accent5 5 2" xfId="244"/>
    <cellStyle name="20% - Accent5 5 2 2" xfId="245"/>
    <cellStyle name="20% - Accent5 5 3" xfId="246"/>
    <cellStyle name="20% - Accent5 6" xfId="247"/>
    <cellStyle name="20% - Accent5 6 2" xfId="248"/>
    <cellStyle name="20% - Accent5 7" xfId="249"/>
    <cellStyle name="20% - Accent5 7 2" xfId="250"/>
    <cellStyle name="20% - Accent5 8" xfId="251"/>
    <cellStyle name="20% - Accent5 9" xfId="252"/>
    <cellStyle name="20% - Accent5 9 2" xfId="1468"/>
    <cellStyle name="20% - Accent6" xfId="1460" builtinId="50" customBuiltin="1"/>
    <cellStyle name="20% - Accent6 2" xfId="253"/>
    <cellStyle name="20% - Accent6 2 2" xfId="254"/>
    <cellStyle name="20% - Accent6 2 2 2" xfId="255"/>
    <cellStyle name="20% - Accent6 2 2 2 2" xfId="256"/>
    <cellStyle name="20% - Accent6 2 2 2 2 2" xfId="257"/>
    <cellStyle name="20% - Accent6 2 2 2 3" xfId="258"/>
    <cellStyle name="20% - Accent6 2 2 3" xfId="259"/>
    <cellStyle name="20% - Accent6 2 2 3 2" xfId="260"/>
    <cellStyle name="20% - Accent6 2 2 3 2 2" xfId="261"/>
    <cellStyle name="20% - Accent6 2 2 3 3" xfId="262"/>
    <cellStyle name="20% - Accent6 2 2 4" xfId="263"/>
    <cellStyle name="20% - Accent6 2 2 4 2" xfId="264"/>
    <cellStyle name="20% - Accent6 2 2 5" xfId="265"/>
    <cellStyle name="20% - Accent6 2 3" xfId="266"/>
    <cellStyle name="20% - Accent6 2 3 2" xfId="267"/>
    <cellStyle name="20% - Accent6 2 3 2 2" xfId="268"/>
    <cellStyle name="20% - Accent6 2 3 3" xfId="269"/>
    <cellStyle name="20% - Accent6 2 4" xfId="270"/>
    <cellStyle name="20% - Accent6 2 4 2" xfId="271"/>
    <cellStyle name="20% - Accent6 2 4 2 2" xfId="272"/>
    <cellStyle name="20% - Accent6 2 4 3" xfId="273"/>
    <cellStyle name="20% - Accent6 2 5" xfId="274"/>
    <cellStyle name="20% - Accent6 2 5 2" xfId="275"/>
    <cellStyle name="20% - Accent6 2 6" xfId="276"/>
    <cellStyle name="20% - Accent6 2 7" xfId="1477"/>
    <cellStyle name="20% - Accent6 2 8" xfId="1579"/>
    <cellStyle name="20% - Accent6 3" xfId="277"/>
    <cellStyle name="20% - Accent6 3 2" xfId="278"/>
    <cellStyle name="20% - Accent6 3 2 2" xfId="279"/>
    <cellStyle name="20% - Accent6 3 2 2 2" xfId="280"/>
    <cellStyle name="20% - Accent6 3 2 3" xfId="281"/>
    <cellStyle name="20% - Accent6 3 3" xfId="282"/>
    <cellStyle name="20% - Accent6 3 3 2" xfId="283"/>
    <cellStyle name="20% - Accent6 3 3 2 2" xfId="284"/>
    <cellStyle name="20% - Accent6 3 3 3" xfId="285"/>
    <cellStyle name="20% - Accent6 3 4" xfId="286"/>
    <cellStyle name="20% - Accent6 3 4 2" xfId="287"/>
    <cellStyle name="20% - Accent6 3 5" xfId="288"/>
    <cellStyle name="20% - Accent6 4" xfId="289"/>
    <cellStyle name="20% - Accent6 4 2" xfId="290"/>
    <cellStyle name="20% - Accent6 4 2 2" xfId="291"/>
    <cellStyle name="20% - Accent6 4 3" xfId="292"/>
    <cellStyle name="20% - Accent6 5" xfId="293"/>
    <cellStyle name="20% - Accent6 5 2" xfId="294"/>
    <cellStyle name="20% - Accent6 5 2 2" xfId="295"/>
    <cellStyle name="20% - Accent6 5 3" xfId="296"/>
    <cellStyle name="20% - Accent6 6" xfId="297"/>
    <cellStyle name="20% - Accent6 6 2" xfId="298"/>
    <cellStyle name="20% - Accent6 7" xfId="299"/>
    <cellStyle name="20% - Accent6 7 2" xfId="300"/>
    <cellStyle name="20% - Accent6 8" xfId="301"/>
    <cellStyle name="20% - Accent6 9" xfId="302"/>
    <cellStyle name="20% - Accent6 9 2" xfId="1469"/>
    <cellStyle name="40% - Accent1" xfId="1441" builtinId="31" customBuiltin="1"/>
    <cellStyle name="40% - Accent1 2" xfId="303"/>
    <cellStyle name="40% - Accent1 2 2" xfId="304"/>
    <cellStyle name="40% - Accent1 2 2 2" xfId="305"/>
    <cellStyle name="40% - Accent1 2 2 2 2" xfId="306"/>
    <cellStyle name="40% - Accent1 2 2 2 2 2" xfId="307"/>
    <cellStyle name="40% - Accent1 2 2 2 3" xfId="308"/>
    <cellStyle name="40% - Accent1 2 2 3" xfId="309"/>
    <cellStyle name="40% - Accent1 2 2 3 2" xfId="310"/>
    <cellStyle name="40% - Accent1 2 2 3 2 2" xfId="311"/>
    <cellStyle name="40% - Accent1 2 2 3 3" xfId="312"/>
    <cellStyle name="40% - Accent1 2 2 4" xfId="313"/>
    <cellStyle name="40% - Accent1 2 2 4 2" xfId="314"/>
    <cellStyle name="40% - Accent1 2 2 5" xfId="315"/>
    <cellStyle name="40% - Accent1 2 3" xfId="316"/>
    <cellStyle name="40% - Accent1 2 3 2" xfId="317"/>
    <cellStyle name="40% - Accent1 2 3 2 2" xfId="318"/>
    <cellStyle name="40% - Accent1 2 3 3" xfId="319"/>
    <cellStyle name="40% - Accent1 2 4" xfId="320"/>
    <cellStyle name="40% - Accent1 2 4 2" xfId="321"/>
    <cellStyle name="40% - Accent1 2 4 2 2" xfId="322"/>
    <cellStyle name="40% - Accent1 2 4 3" xfId="323"/>
    <cellStyle name="40% - Accent1 2 5" xfId="324"/>
    <cellStyle name="40% - Accent1 2 5 2" xfId="325"/>
    <cellStyle name="40% - Accent1 2 6" xfId="326"/>
    <cellStyle name="40% - Accent1 2 7" xfId="1580"/>
    <cellStyle name="40% - Accent1 3" xfId="327"/>
    <cellStyle name="40% - Accent1 3 2" xfId="328"/>
    <cellStyle name="40% - Accent1 3 2 2" xfId="329"/>
    <cellStyle name="40% - Accent1 3 2 2 2" xfId="330"/>
    <cellStyle name="40% - Accent1 3 2 3" xfId="331"/>
    <cellStyle name="40% - Accent1 3 3" xfId="332"/>
    <cellStyle name="40% - Accent1 3 3 2" xfId="333"/>
    <cellStyle name="40% - Accent1 3 3 2 2" xfId="334"/>
    <cellStyle name="40% - Accent1 3 3 3" xfId="335"/>
    <cellStyle name="40% - Accent1 3 4" xfId="336"/>
    <cellStyle name="40% - Accent1 3 4 2" xfId="337"/>
    <cellStyle name="40% - Accent1 3 5" xfId="338"/>
    <cellStyle name="40% - Accent1 4" xfId="339"/>
    <cellStyle name="40% - Accent1 4 2" xfId="340"/>
    <cellStyle name="40% - Accent1 4 2 2" xfId="341"/>
    <cellStyle name="40% - Accent1 4 3" xfId="342"/>
    <cellStyle name="40% - Accent1 5" xfId="343"/>
    <cellStyle name="40% - Accent1 5 2" xfId="344"/>
    <cellStyle name="40% - Accent1 5 2 2" xfId="345"/>
    <cellStyle name="40% - Accent1 5 3" xfId="346"/>
    <cellStyle name="40% - Accent1 6" xfId="347"/>
    <cellStyle name="40% - Accent1 6 2" xfId="348"/>
    <cellStyle name="40% - Accent1 7" xfId="349"/>
    <cellStyle name="40% - Accent1 7 2" xfId="350"/>
    <cellStyle name="40% - Accent1 8" xfId="351"/>
    <cellStyle name="40% - Accent1 9" xfId="352"/>
    <cellStyle name="40% - Accent1 9 2" xfId="1497"/>
    <cellStyle name="40% - Accent2" xfId="1445" builtinId="35" customBuiltin="1"/>
    <cellStyle name="40% - Accent2 2" xfId="353"/>
    <cellStyle name="40% - Accent2 2 2" xfId="354"/>
    <cellStyle name="40% - Accent2 2 2 2" xfId="355"/>
    <cellStyle name="40% - Accent2 2 2 2 2" xfId="356"/>
    <cellStyle name="40% - Accent2 2 2 2 2 2" xfId="357"/>
    <cellStyle name="40% - Accent2 2 2 2 3" xfId="358"/>
    <cellStyle name="40% - Accent2 2 2 3" xfId="359"/>
    <cellStyle name="40% - Accent2 2 2 3 2" xfId="360"/>
    <cellStyle name="40% - Accent2 2 2 3 2 2" xfId="361"/>
    <cellStyle name="40% - Accent2 2 2 3 3" xfId="362"/>
    <cellStyle name="40% - Accent2 2 2 4" xfId="363"/>
    <cellStyle name="40% - Accent2 2 2 4 2" xfId="364"/>
    <cellStyle name="40% - Accent2 2 2 5" xfId="365"/>
    <cellStyle name="40% - Accent2 2 3" xfId="366"/>
    <cellStyle name="40% - Accent2 2 3 2" xfId="367"/>
    <cellStyle name="40% - Accent2 2 3 2 2" xfId="368"/>
    <cellStyle name="40% - Accent2 2 3 3" xfId="369"/>
    <cellStyle name="40% - Accent2 2 4" xfId="370"/>
    <cellStyle name="40% - Accent2 2 4 2" xfId="371"/>
    <cellStyle name="40% - Accent2 2 4 2 2" xfId="372"/>
    <cellStyle name="40% - Accent2 2 4 3" xfId="373"/>
    <cellStyle name="40% - Accent2 2 5" xfId="374"/>
    <cellStyle name="40% - Accent2 2 5 2" xfId="375"/>
    <cellStyle name="40% - Accent2 2 6" xfId="376"/>
    <cellStyle name="40% - Accent2 2 7" xfId="1581"/>
    <cellStyle name="40% - Accent2 3" xfId="377"/>
    <cellStyle name="40% - Accent2 3 2" xfId="378"/>
    <cellStyle name="40% - Accent2 3 2 2" xfId="379"/>
    <cellStyle name="40% - Accent2 3 2 2 2" xfId="380"/>
    <cellStyle name="40% - Accent2 3 2 3" xfId="381"/>
    <cellStyle name="40% - Accent2 3 3" xfId="382"/>
    <cellStyle name="40% - Accent2 3 3 2" xfId="383"/>
    <cellStyle name="40% - Accent2 3 3 2 2" xfId="384"/>
    <cellStyle name="40% - Accent2 3 3 3" xfId="385"/>
    <cellStyle name="40% - Accent2 3 4" xfId="386"/>
    <cellStyle name="40% - Accent2 3 4 2" xfId="387"/>
    <cellStyle name="40% - Accent2 3 5" xfId="388"/>
    <cellStyle name="40% - Accent2 4" xfId="389"/>
    <cellStyle name="40% - Accent2 4 2" xfId="390"/>
    <cellStyle name="40% - Accent2 4 2 2" xfId="391"/>
    <cellStyle name="40% - Accent2 4 3" xfId="392"/>
    <cellStyle name="40% - Accent2 5" xfId="393"/>
    <cellStyle name="40% - Accent2 5 2" xfId="394"/>
    <cellStyle name="40% - Accent2 5 2 2" xfId="395"/>
    <cellStyle name="40% - Accent2 5 3" xfId="396"/>
    <cellStyle name="40% - Accent2 6" xfId="397"/>
    <cellStyle name="40% - Accent2 6 2" xfId="398"/>
    <cellStyle name="40% - Accent2 7" xfId="399"/>
    <cellStyle name="40% - Accent2 7 2" xfId="400"/>
    <cellStyle name="40% - Accent2 8" xfId="401"/>
    <cellStyle name="40% - Accent2 9" xfId="402"/>
    <cellStyle name="40% - Accent2 9 2" xfId="1488"/>
    <cellStyle name="40% - Accent3" xfId="1449" builtinId="39" customBuiltin="1"/>
    <cellStyle name="40% - Accent3 2" xfId="403"/>
    <cellStyle name="40% - Accent3 2 2" xfId="404"/>
    <cellStyle name="40% - Accent3 2 2 2" xfId="405"/>
    <cellStyle name="40% - Accent3 2 2 2 2" xfId="406"/>
    <cellStyle name="40% - Accent3 2 2 2 2 2" xfId="407"/>
    <cellStyle name="40% - Accent3 2 2 2 3" xfId="408"/>
    <cellStyle name="40% - Accent3 2 2 3" xfId="409"/>
    <cellStyle name="40% - Accent3 2 2 3 2" xfId="410"/>
    <cellStyle name="40% - Accent3 2 2 3 2 2" xfId="411"/>
    <cellStyle name="40% - Accent3 2 2 3 3" xfId="412"/>
    <cellStyle name="40% - Accent3 2 2 4" xfId="413"/>
    <cellStyle name="40% - Accent3 2 2 4 2" xfId="414"/>
    <cellStyle name="40% - Accent3 2 2 5" xfId="415"/>
    <cellStyle name="40% - Accent3 2 3" xfId="416"/>
    <cellStyle name="40% - Accent3 2 3 2" xfId="417"/>
    <cellStyle name="40% - Accent3 2 3 2 2" xfId="418"/>
    <cellStyle name="40% - Accent3 2 3 3" xfId="419"/>
    <cellStyle name="40% - Accent3 2 4" xfId="420"/>
    <cellStyle name="40% - Accent3 2 4 2" xfId="421"/>
    <cellStyle name="40% - Accent3 2 4 2 2" xfId="422"/>
    <cellStyle name="40% - Accent3 2 4 3" xfId="423"/>
    <cellStyle name="40% - Accent3 2 5" xfId="424"/>
    <cellStyle name="40% - Accent3 2 5 2" xfId="425"/>
    <cellStyle name="40% - Accent3 2 6" xfId="426"/>
    <cellStyle name="40% - Accent3 2 7" xfId="1582"/>
    <cellStyle name="40% - Accent3 3" xfId="427"/>
    <cellStyle name="40% - Accent3 3 2" xfId="428"/>
    <cellStyle name="40% - Accent3 3 2 2" xfId="429"/>
    <cellStyle name="40% - Accent3 3 2 2 2" xfId="430"/>
    <cellStyle name="40% - Accent3 3 2 3" xfId="431"/>
    <cellStyle name="40% - Accent3 3 3" xfId="432"/>
    <cellStyle name="40% - Accent3 3 3 2" xfId="433"/>
    <cellStyle name="40% - Accent3 3 3 2 2" xfId="434"/>
    <cellStyle name="40% - Accent3 3 3 3" xfId="435"/>
    <cellStyle name="40% - Accent3 3 4" xfId="436"/>
    <cellStyle name="40% - Accent3 3 4 2" xfId="437"/>
    <cellStyle name="40% - Accent3 3 5" xfId="438"/>
    <cellStyle name="40% - Accent3 4" xfId="439"/>
    <cellStyle name="40% - Accent3 4 2" xfId="440"/>
    <cellStyle name="40% - Accent3 4 2 2" xfId="441"/>
    <cellStyle name="40% - Accent3 4 3" xfId="442"/>
    <cellStyle name="40% - Accent3 5" xfId="443"/>
    <cellStyle name="40% - Accent3 5 2" xfId="444"/>
    <cellStyle name="40% - Accent3 5 2 2" xfId="445"/>
    <cellStyle name="40% - Accent3 5 3" xfId="446"/>
    <cellStyle name="40% - Accent3 6" xfId="447"/>
    <cellStyle name="40% - Accent3 6 2" xfId="448"/>
    <cellStyle name="40% - Accent3 7" xfId="449"/>
    <cellStyle name="40% - Accent3 7 2" xfId="450"/>
    <cellStyle name="40% - Accent3 8" xfId="451"/>
    <cellStyle name="40% - Accent3 9" xfId="452"/>
    <cellStyle name="40% - Accent3 9 2" xfId="1486"/>
    <cellStyle name="40% - Accent4" xfId="1453" builtinId="43" customBuiltin="1"/>
    <cellStyle name="40% - Accent4 2" xfId="453"/>
    <cellStyle name="40% - Accent4 2 2" xfId="454"/>
    <cellStyle name="40% - Accent4 2 2 2" xfId="455"/>
    <cellStyle name="40% - Accent4 2 2 2 2" xfId="456"/>
    <cellStyle name="40% - Accent4 2 2 2 2 2" xfId="457"/>
    <cellStyle name="40% - Accent4 2 2 2 3" xfId="458"/>
    <cellStyle name="40% - Accent4 2 2 3" xfId="459"/>
    <cellStyle name="40% - Accent4 2 2 3 2" xfId="460"/>
    <cellStyle name="40% - Accent4 2 2 3 2 2" xfId="461"/>
    <cellStyle name="40% - Accent4 2 2 3 3" xfId="462"/>
    <cellStyle name="40% - Accent4 2 2 4" xfId="463"/>
    <cellStyle name="40% - Accent4 2 2 4 2" xfId="464"/>
    <cellStyle name="40% - Accent4 2 2 5" xfId="465"/>
    <cellStyle name="40% - Accent4 2 3" xfId="466"/>
    <cellStyle name="40% - Accent4 2 3 2" xfId="467"/>
    <cellStyle name="40% - Accent4 2 3 2 2" xfId="468"/>
    <cellStyle name="40% - Accent4 2 3 3" xfId="469"/>
    <cellStyle name="40% - Accent4 2 4" xfId="470"/>
    <cellStyle name="40% - Accent4 2 4 2" xfId="471"/>
    <cellStyle name="40% - Accent4 2 4 2 2" xfId="472"/>
    <cellStyle name="40% - Accent4 2 4 3" xfId="473"/>
    <cellStyle name="40% - Accent4 2 5" xfId="474"/>
    <cellStyle name="40% - Accent4 2 5 2" xfId="475"/>
    <cellStyle name="40% - Accent4 2 6" xfId="476"/>
    <cellStyle name="40% - Accent4 2 7" xfId="1583"/>
    <cellStyle name="40% - Accent4 3" xfId="477"/>
    <cellStyle name="40% - Accent4 3 2" xfId="478"/>
    <cellStyle name="40% - Accent4 3 2 2" xfId="479"/>
    <cellStyle name="40% - Accent4 3 2 2 2" xfId="480"/>
    <cellStyle name="40% - Accent4 3 2 3" xfId="481"/>
    <cellStyle name="40% - Accent4 3 3" xfId="482"/>
    <cellStyle name="40% - Accent4 3 3 2" xfId="483"/>
    <cellStyle name="40% - Accent4 3 3 2 2" xfId="484"/>
    <cellStyle name="40% - Accent4 3 3 3" xfId="485"/>
    <cellStyle name="40% - Accent4 3 4" xfId="486"/>
    <cellStyle name="40% - Accent4 3 4 2" xfId="487"/>
    <cellStyle name="40% - Accent4 3 5" xfId="488"/>
    <cellStyle name="40% - Accent4 4" xfId="489"/>
    <cellStyle name="40% - Accent4 4 2" xfId="490"/>
    <cellStyle name="40% - Accent4 4 2 2" xfId="491"/>
    <cellStyle name="40% - Accent4 4 3" xfId="492"/>
    <cellStyle name="40% - Accent4 5" xfId="493"/>
    <cellStyle name="40% - Accent4 5 2" xfId="494"/>
    <cellStyle name="40% - Accent4 5 2 2" xfId="495"/>
    <cellStyle name="40% - Accent4 5 3" xfId="496"/>
    <cellStyle name="40% - Accent4 6" xfId="497"/>
    <cellStyle name="40% - Accent4 6 2" xfId="498"/>
    <cellStyle name="40% - Accent4 7" xfId="499"/>
    <cellStyle name="40% - Accent4 7 2" xfId="500"/>
    <cellStyle name="40% - Accent4 8" xfId="501"/>
    <cellStyle name="40% - Accent4 9" xfId="502"/>
    <cellStyle name="40% - Accent4 9 2" xfId="1564"/>
    <cellStyle name="40% - Accent5" xfId="1457" builtinId="47" customBuiltin="1"/>
    <cellStyle name="40% - Accent5 2" xfId="503"/>
    <cellStyle name="40% - Accent5 2 2" xfId="504"/>
    <cellStyle name="40% - Accent5 2 2 2" xfId="505"/>
    <cellStyle name="40% - Accent5 2 2 2 2" xfId="506"/>
    <cellStyle name="40% - Accent5 2 2 2 2 2" xfId="507"/>
    <cellStyle name="40% - Accent5 2 2 2 3" xfId="508"/>
    <cellStyle name="40% - Accent5 2 2 3" xfId="509"/>
    <cellStyle name="40% - Accent5 2 2 3 2" xfId="510"/>
    <cellStyle name="40% - Accent5 2 2 3 2 2" xfId="511"/>
    <cellStyle name="40% - Accent5 2 2 3 3" xfId="512"/>
    <cellStyle name="40% - Accent5 2 2 4" xfId="513"/>
    <cellStyle name="40% - Accent5 2 2 4 2" xfId="514"/>
    <cellStyle name="40% - Accent5 2 2 5" xfId="515"/>
    <cellStyle name="40% - Accent5 2 3" xfId="516"/>
    <cellStyle name="40% - Accent5 2 3 2" xfId="517"/>
    <cellStyle name="40% - Accent5 2 3 2 2" xfId="518"/>
    <cellStyle name="40% - Accent5 2 3 3" xfId="519"/>
    <cellStyle name="40% - Accent5 2 4" xfId="520"/>
    <cellStyle name="40% - Accent5 2 4 2" xfId="521"/>
    <cellStyle name="40% - Accent5 2 4 2 2" xfId="522"/>
    <cellStyle name="40% - Accent5 2 4 3" xfId="523"/>
    <cellStyle name="40% - Accent5 2 5" xfId="524"/>
    <cellStyle name="40% - Accent5 2 5 2" xfId="525"/>
    <cellStyle name="40% - Accent5 2 6" xfId="526"/>
    <cellStyle name="40% - Accent5 2 7" xfId="1584"/>
    <cellStyle name="40% - Accent5 3" xfId="527"/>
    <cellStyle name="40% - Accent5 3 2" xfId="528"/>
    <cellStyle name="40% - Accent5 3 2 2" xfId="529"/>
    <cellStyle name="40% - Accent5 3 2 2 2" xfId="530"/>
    <cellStyle name="40% - Accent5 3 2 3" xfId="531"/>
    <cellStyle name="40% - Accent5 3 3" xfId="532"/>
    <cellStyle name="40% - Accent5 3 3 2" xfId="533"/>
    <cellStyle name="40% - Accent5 3 3 2 2" xfId="534"/>
    <cellStyle name="40% - Accent5 3 3 3" xfId="535"/>
    <cellStyle name="40% - Accent5 3 4" xfId="536"/>
    <cellStyle name="40% - Accent5 3 4 2" xfId="537"/>
    <cellStyle name="40% - Accent5 3 5" xfId="538"/>
    <cellStyle name="40% - Accent5 4" xfId="539"/>
    <cellStyle name="40% - Accent5 4 2" xfId="540"/>
    <cellStyle name="40% - Accent5 4 2 2" xfId="541"/>
    <cellStyle name="40% - Accent5 4 3" xfId="542"/>
    <cellStyle name="40% - Accent5 5" xfId="543"/>
    <cellStyle name="40% - Accent5 5 2" xfId="544"/>
    <cellStyle name="40% - Accent5 5 2 2" xfId="545"/>
    <cellStyle name="40% - Accent5 5 3" xfId="546"/>
    <cellStyle name="40% - Accent5 6" xfId="547"/>
    <cellStyle name="40% - Accent5 6 2" xfId="548"/>
    <cellStyle name="40% - Accent5 7" xfId="549"/>
    <cellStyle name="40% - Accent5 7 2" xfId="550"/>
    <cellStyle name="40% - Accent5 8" xfId="551"/>
    <cellStyle name="40% - Accent5 9" xfId="552"/>
    <cellStyle name="40% - Accent5 9 2" xfId="1482"/>
    <cellStyle name="40% - Accent6" xfId="1461" builtinId="51" customBuiltin="1"/>
    <cellStyle name="40% - Accent6 2" xfId="553"/>
    <cellStyle name="40% - Accent6 2 2" xfId="554"/>
    <cellStyle name="40% - Accent6 2 2 2" xfId="555"/>
    <cellStyle name="40% - Accent6 2 2 2 2" xfId="556"/>
    <cellStyle name="40% - Accent6 2 2 2 2 2" xfId="557"/>
    <cellStyle name="40% - Accent6 2 2 2 3" xfId="558"/>
    <cellStyle name="40% - Accent6 2 2 3" xfId="559"/>
    <cellStyle name="40% - Accent6 2 2 3 2" xfId="560"/>
    <cellStyle name="40% - Accent6 2 2 3 2 2" xfId="561"/>
    <cellStyle name="40% - Accent6 2 2 3 3" xfId="562"/>
    <cellStyle name="40% - Accent6 2 2 4" xfId="563"/>
    <cellStyle name="40% - Accent6 2 2 4 2" xfId="564"/>
    <cellStyle name="40% - Accent6 2 2 5" xfId="565"/>
    <cellStyle name="40% - Accent6 2 3" xfId="566"/>
    <cellStyle name="40% - Accent6 2 3 2" xfId="567"/>
    <cellStyle name="40% - Accent6 2 3 2 2" xfId="568"/>
    <cellStyle name="40% - Accent6 2 3 3" xfId="569"/>
    <cellStyle name="40% - Accent6 2 4" xfId="570"/>
    <cellStyle name="40% - Accent6 2 4 2" xfId="571"/>
    <cellStyle name="40% - Accent6 2 4 2 2" xfId="572"/>
    <cellStyle name="40% - Accent6 2 4 3" xfId="573"/>
    <cellStyle name="40% - Accent6 2 5" xfId="574"/>
    <cellStyle name="40% - Accent6 2 5 2" xfId="575"/>
    <cellStyle name="40% - Accent6 2 6" xfId="576"/>
    <cellStyle name="40% - Accent6 2 7" xfId="1585"/>
    <cellStyle name="40% - Accent6 3" xfId="577"/>
    <cellStyle name="40% - Accent6 3 2" xfId="578"/>
    <cellStyle name="40% - Accent6 3 2 2" xfId="579"/>
    <cellStyle name="40% - Accent6 3 2 2 2" xfId="580"/>
    <cellStyle name="40% - Accent6 3 2 3" xfId="581"/>
    <cellStyle name="40% - Accent6 3 3" xfId="582"/>
    <cellStyle name="40% - Accent6 3 3 2" xfId="583"/>
    <cellStyle name="40% - Accent6 3 3 2 2" xfId="584"/>
    <cellStyle name="40% - Accent6 3 3 3" xfId="585"/>
    <cellStyle name="40% - Accent6 3 4" xfId="586"/>
    <cellStyle name="40% - Accent6 3 4 2" xfId="587"/>
    <cellStyle name="40% - Accent6 3 5" xfId="588"/>
    <cellStyle name="40% - Accent6 4" xfId="589"/>
    <cellStyle name="40% - Accent6 4 2" xfId="590"/>
    <cellStyle name="40% - Accent6 4 2 2" xfId="591"/>
    <cellStyle name="40% - Accent6 4 3" xfId="592"/>
    <cellStyle name="40% - Accent6 5" xfId="593"/>
    <cellStyle name="40% - Accent6 5 2" xfId="594"/>
    <cellStyle name="40% - Accent6 5 2 2" xfId="595"/>
    <cellStyle name="40% - Accent6 5 3" xfId="596"/>
    <cellStyle name="40% - Accent6 6" xfId="597"/>
    <cellStyle name="40% - Accent6 6 2" xfId="598"/>
    <cellStyle name="40% - Accent6 7" xfId="599"/>
    <cellStyle name="40% - Accent6 7 2" xfId="600"/>
    <cellStyle name="40% - Accent6 8" xfId="601"/>
    <cellStyle name="40% - Accent6 9" xfId="602"/>
    <cellStyle name="40% - Accent6 9 2" xfId="1548"/>
    <cellStyle name="60% - Accent1" xfId="1442" builtinId="32" customBuiltin="1"/>
    <cellStyle name="60% - Accent1 2" xfId="1522"/>
    <cellStyle name="60% - Accent1 2 2" xfId="1586"/>
    <cellStyle name="60% - Accent1 3" xfId="1515"/>
    <cellStyle name="60% - Accent2" xfId="1446" builtinId="36" customBuiltin="1"/>
    <cellStyle name="60% - Accent2 2" xfId="1534"/>
    <cellStyle name="60% - Accent2 2 2" xfId="1587"/>
    <cellStyle name="60% - Accent2 3" xfId="1524"/>
    <cellStyle name="60% - Accent3" xfId="1450" builtinId="40" customBuiltin="1"/>
    <cellStyle name="60% - Accent3 2" xfId="1516"/>
    <cellStyle name="60% - Accent3 2 2" xfId="1588"/>
    <cellStyle name="60% - Accent3 3" xfId="1559"/>
    <cellStyle name="60% - Accent4" xfId="1454" builtinId="44" customBuiltin="1"/>
    <cellStyle name="60% - Accent4 2" xfId="1527"/>
    <cellStyle name="60% - Accent4 2 2" xfId="1589"/>
    <cellStyle name="60% - Accent4 3" xfId="1560"/>
    <cellStyle name="60% - Accent5" xfId="1458" builtinId="48" customBuiltin="1"/>
    <cellStyle name="60% - Accent5 2" xfId="1536"/>
    <cellStyle name="60% - Accent5 2 2" xfId="1590"/>
    <cellStyle name="60% - Accent5 3" xfId="1484"/>
    <cellStyle name="60% - Accent6" xfId="1462" builtinId="52" customBuiltin="1"/>
    <cellStyle name="60% - Accent6 2" xfId="1503"/>
    <cellStyle name="60% - Accent6 2 2" xfId="1591"/>
    <cellStyle name="60% - Accent6 3" xfId="1523"/>
    <cellStyle name="Accent1" xfId="1439" builtinId="29" customBuiltin="1"/>
    <cellStyle name="Accent1 2" xfId="1525"/>
    <cellStyle name="Accent1 2 2" xfId="1592"/>
    <cellStyle name="Accent1 3" xfId="1526"/>
    <cellStyle name="Accent2" xfId="1443" builtinId="33" customBuiltin="1"/>
    <cellStyle name="Accent2 2" xfId="1495"/>
    <cellStyle name="Accent2 2 2" xfId="1593"/>
    <cellStyle name="Accent2 3" xfId="1561"/>
    <cellStyle name="Accent3" xfId="1447" builtinId="37" customBuiltin="1"/>
    <cellStyle name="Accent3 2" xfId="1554"/>
    <cellStyle name="Accent3 2 2" xfId="1594"/>
    <cellStyle name="Accent3 3" xfId="1499"/>
    <cellStyle name="Accent4" xfId="1451" builtinId="41" customBuiltin="1"/>
    <cellStyle name="Accent4 2" xfId="1546"/>
    <cellStyle name="Accent4 2 2" xfId="1595"/>
    <cellStyle name="Accent4 3" xfId="1480"/>
    <cellStyle name="Accent5" xfId="1455" builtinId="45" customBuiltin="1"/>
    <cellStyle name="Accent5 2" xfId="1553"/>
    <cellStyle name="Accent5 2 2" xfId="1596"/>
    <cellStyle name="Accent5 3" xfId="1504"/>
    <cellStyle name="Accent6" xfId="1459" builtinId="49" customBuiltin="1"/>
    <cellStyle name="Accent6 2" xfId="1479"/>
    <cellStyle name="Accent6 2 2" xfId="1597"/>
    <cellStyle name="Accent6 3" xfId="1506"/>
    <cellStyle name="arial mt" xfId="1598"/>
    <cellStyle name="Bad" xfId="1429" builtinId="27" customBuiltin="1"/>
    <cellStyle name="Bad 2" xfId="1550"/>
    <cellStyle name="Bad 2 2" xfId="1599"/>
    <cellStyle name="Bad 3" xfId="1562"/>
    <cellStyle name="Bottom bold border" xfId="1600"/>
    <cellStyle name="Bottom single border" xfId="1601"/>
    <cellStyle name="Calculation" xfId="1433" builtinId="22" customBuiltin="1"/>
    <cellStyle name="Calculation 2" xfId="1481"/>
    <cellStyle name="Calculation 2 2" xfId="1602"/>
    <cellStyle name="Calculation 3" xfId="1528"/>
    <cellStyle name="Check Cell" xfId="1435" builtinId="23" customBuiltin="1"/>
    <cellStyle name="Check Cell 2" xfId="1465"/>
    <cellStyle name="Check Cell 2 2" xfId="1603"/>
    <cellStyle name="Check Cell 3" xfId="1487"/>
    <cellStyle name="Comma" xfId="1" builtinId="3"/>
    <cellStyle name="Comma 10" xfId="603"/>
    <cellStyle name="Comma 10 2" xfId="604"/>
    <cellStyle name="Comma 11" xfId="605"/>
    <cellStyle name="Comma 11 2" xfId="606"/>
    <cellStyle name="Comma 11 2 2" xfId="607"/>
    <cellStyle name="Comma 12" xfId="608"/>
    <cellStyle name="Comma 12 2" xfId="609"/>
    <cellStyle name="Comma 12 3" xfId="610"/>
    <cellStyle name="Comma 12 3 2" xfId="611"/>
    <cellStyle name="Comma 12 4" xfId="612"/>
    <cellStyle name="Comma 13" xfId="613"/>
    <cellStyle name="Comma 13 2" xfId="614"/>
    <cellStyle name="Comma 14" xfId="615"/>
    <cellStyle name="Comma 14 2" xfId="616"/>
    <cellStyle name="Comma 15" xfId="617"/>
    <cellStyle name="Comma 15 2" xfId="618"/>
    <cellStyle name="Comma 2" xfId="619"/>
    <cellStyle name="Comma 2 2" xfId="620"/>
    <cellStyle name="Comma 2 2 2" xfId="621"/>
    <cellStyle name="Comma 2 2 2 2" xfId="622"/>
    <cellStyle name="Comma 2 2 2 2 2" xfId="623"/>
    <cellStyle name="Comma 2 2 2 2 2 2" xfId="624"/>
    <cellStyle name="Comma 2 2 2 2 3" xfId="625"/>
    <cellStyle name="Comma 2 2 2 3" xfId="626"/>
    <cellStyle name="Comma 2 2 2 4" xfId="627"/>
    <cellStyle name="Comma 2 2 2 4 2" xfId="628"/>
    <cellStyle name="Comma 2 2 2 5" xfId="629"/>
    <cellStyle name="Comma 2 2 3" xfId="630"/>
    <cellStyle name="Comma 2 2 4" xfId="631"/>
    <cellStyle name="Comma 2 2 4 2" xfId="632"/>
    <cellStyle name="Comma 2 2 4 2 2" xfId="633"/>
    <cellStyle name="Comma 2 2 4 3" xfId="634"/>
    <cellStyle name="Comma 2 2 5" xfId="635"/>
    <cellStyle name="Comma 2 2 5 2" xfId="636"/>
    <cellStyle name="Comma 2 2 5 2 2" xfId="637"/>
    <cellStyle name="Comma 2 2 5 3" xfId="638"/>
    <cellStyle name="Comma 2 2 6" xfId="639"/>
    <cellStyle name="Comma 2 2 6 2" xfId="640"/>
    <cellStyle name="Comma 2 2 7" xfId="641"/>
    <cellStyle name="Comma 2 2 8" xfId="1472"/>
    <cellStyle name="Comma 2 3" xfId="642"/>
    <cellStyle name="Comma 2 3 2" xfId="643"/>
    <cellStyle name="Comma 2 3 3" xfId="1476"/>
    <cellStyle name="Comma 2 3 4" xfId="1605"/>
    <cellStyle name="Comma 2 4" xfId="644"/>
    <cellStyle name="Comma 2 4 2" xfId="1539"/>
    <cellStyle name="Comma 2 4 3" xfId="1606"/>
    <cellStyle name="Comma 2 5" xfId="645"/>
    <cellStyle name="Comma 2 5 2" xfId="646"/>
    <cellStyle name="Comma 2 5 2 2" xfId="647"/>
    <cellStyle name="Comma 2 5 3" xfId="648"/>
    <cellStyle name="Comma 2 5 4" xfId="1540"/>
    <cellStyle name="Comma 2 6" xfId="649"/>
    <cellStyle name="Comma 2 7" xfId="1604"/>
    <cellStyle name="Comma 2_FWBgen2010val" xfId="1607"/>
    <cellStyle name="Comma 3" xfId="650"/>
    <cellStyle name="Comma 3 2" xfId="651"/>
    <cellStyle name="Comma 3 2 2" xfId="1489"/>
    <cellStyle name="Comma 3 2 2 2" xfId="1610"/>
    <cellStyle name="Comma 3 2 3" xfId="1609"/>
    <cellStyle name="Comma 3 3" xfId="652"/>
    <cellStyle name="Comma 3 3 2" xfId="653"/>
    <cellStyle name="Comma 3 3 2 2" xfId="1571"/>
    <cellStyle name="Comma 3 3 2 3" xfId="1541"/>
    <cellStyle name="Comma 3 3 3" xfId="1565"/>
    <cellStyle name="Comma 3 4" xfId="1556"/>
    <cellStyle name="Comma 3 5" xfId="1608"/>
    <cellStyle name="Comma 4" xfId="654"/>
    <cellStyle name="Comma 4 2" xfId="655"/>
    <cellStyle name="Comma 4 2 2" xfId="656"/>
    <cellStyle name="Comma 4 2 2 2" xfId="657"/>
    <cellStyle name="Comma 4 2 3" xfId="658"/>
    <cellStyle name="Comma 4 2 4" xfId="1611"/>
    <cellStyle name="Comma 4 3" xfId="659"/>
    <cellStyle name="Comma 4 4" xfId="660"/>
    <cellStyle name="Comma 4 4 2" xfId="661"/>
    <cellStyle name="Comma 4 4 3" xfId="1566"/>
    <cellStyle name="Comma 5" xfId="662"/>
    <cellStyle name="Comma 5 2" xfId="663"/>
    <cellStyle name="Comma 5 2 2" xfId="664"/>
    <cellStyle name="Comma 5 2 2 2" xfId="665"/>
    <cellStyle name="Comma 5 2 2 2 2" xfId="666"/>
    <cellStyle name="Comma 5 2 2 2 2 2" xfId="667"/>
    <cellStyle name="Comma 5 2 2 2 2 2 2" xfId="668"/>
    <cellStyle name="Comma 5 2 2 2 2 3" xfId="669"/>
    <cellStyle name="Comma 5 2 2 2 3" xfId="670"/>
    <cellStyle name="Comma 5 2 2 2 3 2" xfId="671"/>
    <cellStyle name="Comma 5 2 2 2 3 2 2" xfId="672"/>
    <cellStyle name="Comma 5 2 2 2 3 3" xfId="673"/>
    <cellStyle name="Comma 5 2 2 2 4" xfId="674"/>
    <cellStyle name="Comma 5 2 2 2 4 2" xfId="675"/>
    <cellStyle name="Comma 5 2 2 2 5" xfId="676"/>
    <cellStyle name="Comma 5 2 2 3" xfId="677"/>
    <cellStyle name="Comma 5 2 2 3 2" xfId="678"/>
    <cellStyle name="Comma 5 2 2 3 2 2" xfId="679"/>
    <cellStyle name="Comma 5 2 2 3 3" xfId="680"/>
    <cellStyle name="Comma 5 2 2 4" xfId="681"/>
    <cellStyle name="Comma 5 2 2 4 2" xfId="682"/>
    <cellStyle name="Comma 5 2 2 4 2 2" xfId="683"/>
    <cellStyle name="Comma 5 2 2 4 3" xfId="684"/>
    <cellStyle name="Comma 5 2 2 5" xfId="685"/>
    <cellStyle name="Comma 5 2 2 5 2" xfId="686"/>
    <cellStyle name="Comma 5 2 2 6" xfId="687"/>
    <cellStyle name="Comma 5 2 3" xfId="688"/>
    <cellStyle name="Comma 5 2 3 2" xfId="689"/>
    <cellStyle name="Comma 5 2 3 2 2" xfId="690"/>
    <cellStyle name="Comma 5 2 3 2 2 2" xfId="691"/>
    <cellStyle name="Comma 5 2 3 2 3" xfId="692"/>
    <cellStyle name="Comma 5 2 3 3" xfId="693"/>
    <cellStyle name="Comma 5 2 3 3 2" xfId="694"/>
    <cellStyle name="Comma 5 2 3 3 2 2" xfId="695"/>
    <cellStyle name="Comma 5 2 3 3 3" xfId="696"/>
    <cellStyle name="Comma 5 2 3 4" xfId="697"/>
    <cellStyle name="Comma 5 2 3 4 2" xfId="698"/>
    <cellStyle name="Comma 5 2 3 5" xfId="699"/>
    <cellStyle name="Comma 5 2 4" xfId="700"/>
    <cellStyle name="Comma 5 2 4 2" xfId="701"/>
    <cellStyle name="Comma 5 2 4 2 2" xfId="702"/>
    <cellStyle name="Comma 5 2 4 3" xfId="703"/>
    <cellStyle name="Comma 5 2 5" xfId="704"/>
    <cellStyle name="Comma 5 2 5 2" xfId="705"/>
    <cellStyle name="Comma 5 2 5 2 2" xfId="706"/>
    <cellStyle name="Comma 5 2 5 3" xfId="707"/>
    <cellStyle name="Comma 5 2 6" xfId="708"/>
    <cellStyle name="Comma 5 2 6 2" xfId="709"/>
    <cellStyle name="Comma 5 2 7" xfId="710"/>
    <cellStyle name="Comma 5 3" xfId="711"/>
    <cellStyle name="Comma 5 3 2" xfId="712"/>
    <cellStyle name="Comma 5 3 2 2" xfId="713"/>
    <cellStyle name="Comma 5 3 2 2 2" xfId="714"/>
    <cellStyle name="Comma 5 3 2 2 2 2" xfId="715"/>
    <cellStyle name="Comma 5 3 2 2 3" xfId="716"/>
    <cellStyle name="Comma 5 3 2 3" xfId="717"/>
    <cellStyle name="Comma 5 3 2 3 2" xfId="718"/>
    <cellStyle name="Comma 5 3 2 3 2 2" xfId="719"/>
    <cellStyle name="Comma 5 3 2 3 3" xfId="720"/>
    <cellStyle name="Comma 5 3 2 4" xfId="721"/>
    <cellStyle name="Comma 5 3 2 4 2" xfId="722"/>
    <cellStyle name="Comma 5 3 2 5" xfId="723"/>
    <cellStyle name="Comma 5 3 3" xfId="724"/>
    <cellStyle name="Comma 5 3 3 2" xfId="725"/>
    <cellStyle name="Comma 5 3 3 2 2" xfId="726"/>
    <cellStyle name="Comma 5 3 3 3" xfId="727"/>
    <cellStyle name="Comma 5 3 4" xfId="728"/>
    <cellStyle name="Comma 5 3 4 2" xfId="729"/>
    <cellStyle name="Comma 5 3 4 2 2" xfId="730"/>
    <cellStyle name="Comma 5 3 4 3" xfId="731"/>
    <cellStyle name="Comma 5 3 5" xfId="732"/>
    <cellStyle name="Comma 5 3 5 2" xfId="733"/>
    <cellStyle name="Comma 5 3 6" xfId="734"/>
    <cellStyle name="Comma 5 4" xfId="735"/>
    <cellStyle name="Comma 5 4 2" xfId="736"/>
    <cellStyle name="Comma 5 4 2 2" xfId="737"/>
    <cellStyle name="Comma 5 4 2 2 2" xfId="738"/>
    <cellStyle name="Comma 5 4 2 2 2 2" xfId="739"/>
    <cellStyle name="Comma 5 4 2 2 3" xfId="740"/>
    <cellStyle name="Comma 5 4 2 3" xfId="741"/>
    <cellStyle name="Comma 5 4 2 3 2" xfId="742"/>
    <cellStyle name="Comma 5 4 2 4" xfId="743"/>
    <cellStyle name="Comma 5 4 3" xfId="744"/>
    <cellStyle name="Comma 5 4 3 2" xfId="745"/>
    <cellStyle name="Comma 5 4 3 2 2" xfId="746"/>
    <cellStyle name="Comma 5 4 3 3" xfId="747"/>
    <cellStyle name="Comma 5 4 4" xfId="748"/>
    <cellStyle name="Comma 5 4 4 2" xfId="749"/>
    <cellStyle name="Comma 5 4 5" xfId="750"/>
    <cellStyle name="Comma 5 5" xfId="751"/>
    <cellStyle name="Comma 5 5 2" xfId="752"/>
    <cellStyle name="Comma 5 5 2 2" xfId="753"/>
    <cellStyle name="Comma 5 5 3" xfId="754"/>
    <cellStyle name="Comma 5 6" xfId="755"/>
    <cellStyle name="Comma 5 6 2" xfId="756"/>
    <cellStyle name="Comma 5 6 2 2" xfId="757"/>
    <cellStyle name="Comma 5 6 3" xfId="758"/>
    <cellStyle name="Comma 5 7" xfId="759"/>
    <cellStyle name="Comma 5 7 2" xfId="1567"/>
    <cellStyle name="Comma 5 7 3" xfId="1475"/>
    <cellStyle name="Comma 6" xfId="760"/>
    <cellStyle name="Comma 6 2" xfId="761"/>
    <cellStyle name="Comma 6 2 2" xfId="762"/>
    <cellStyle name="Comma 6 2 2 2" xfId="763"/>
    <cellStyle name="Comma 6 2 2 2 2" xfId="764"/>
    <cellStyle name="Comma 6 2 2 2 2 2" xfId="765"/>
    <cellStyle name="Comma 6 2 2 2 2 2 2" xfId="766"/>
    <cellStyle name="Comma 6 2 2 2 2 3" xfId="767"/>
    <cellStyle name="Comma 6 2 2 2 3" xfId="768"/>
    <cellStyle name="Comma 6 2 2 2 3 2" xfId="769"/>
    <cellStyle name="Comma 6 2 2 2 4" xfId="770"/>
    <cellStyle name="Comma 6 2 2 3" xfId="771"/>
    <cellStyle name="Comma 6 2 2 3 2" xfId="772"/>
    <cellStyle name="Comma 6 2 2 3 2 2" xfId="773"/>
    <cellStyle name="Comma 6 2 2 3 3" xfId="774"/>
    <cellStyle name="Comma 6 2 2 4" xfId="775"/>
    <cellStyle name="Comma 6 2 2 4 2" xfId="776"/>
    <cellStyle name="Comma 6 2 2 5" xfId="777"/>
    <cellStyle name="Comma 6 2 3" xfId="778"/>
    <cellStyle name="Comma 6 2 3 2" xfId="779"/>
    <cellStyle name="Comma 6 2 3 2 2" xfId="780"/>
    <cellStyle name="Comma 6 2 3 2 2 2" xfId="781"/>
    <cellStyle name="Comma 6 2 3 2 3" xfId="782"/>
    <cellStyle name="Comma 6 2 3 3" xfId="783"/>
    <cellStyle name="Comma 6 2 3 3 2" xfId="784"/>
    <cellStyle name="Comma 6 2 3 4" xfId="785"/>
    <cellStyle name="Comma 6 2 4" xfId="786"/>
    <cellStyle name="Comma 6 2 4 2" xfId="787"/>
    <cellStyle name="Comma 6 2 4 2 2" xfId="788"/>
    <cellStyle name="Comma 6 2 4 3" xfId="789"/>
    <cellStyle name="Comma 6 2 5" xfId="790"/>
    <cellStyle name="Comma 6 2 5 2" xfId="791"/>
    <cellStyle name="Comma 6 2 6" xfId="792"/>
    <cellStyle name="Comma 6 2 7" xfId="1492"/>
    <cellStyle name="Comma 6 3" xfId="793"/>
    <cellStyle name="Comma 6 3 2" xfId="794"/>
    <cellStyle name="Comma 6 3 2 2" xfId="795"/>
    <cellStyle name="Comma 6 3 2 2 2" xfId="796"/>
    <cellStyle name="Comma 6 3 2 2 2 2" xfId="797"/>
    <cellStyle name="Comma 6 3 2 2 3" xfId="798"/>
    <cellStyle name="Comma 6 3 2 3" xfId="799"/>
    <cellStyle name="Comma 6 3 2 3 2" xfId="800"/>
    <cellStyle name="Comma 6 3 2 4" xfId="801"/>
    <cellStyle name="Comma 6 3 3" xfId="802"/>
    <cellStyle name="Comma 6 3 3 2" xfId="803"/>
    <cellStyle name="Comma 6 3 3 2 2" xfId="804"/>
    <cellStyle name="Comma 6 3 3 3" xfId="805"/>
    <cellStyle name="Comma 6 3 4" xfId="806"/>
    <cellStyle name="Comma 6 3 4 2" xfId="807"/>
    <cellStyle name="Comma 6 3 5" xfId="808"/>
    <cellStyle name="Comma 6 4" xfId="809"/>
    <cellStyle name="Comma 6 4 2" xfId="810"/>
    <cellStyle name="Comma 6 4 2 2" xfId="811"/>
    <cellStyle name="Comma 6 4 2 2 2" xfId="812"/>
    <cellStyle name="Comma 6 4 2 3" xfId="813"/>
    <cellStyle name="Comma 6 4 3" xfId="814"/>
    <cellStyle name="Comma 6 4 3 2" xfId="815"/>
    <cellStyle name="Comma 6 4 4" xfId="816"/>
    <cellStyle name="Comma 6 5" xfId="817"/>
    <cellStyle name="Comma 6 5 2" xfId="818"/>
    <cellStyle name="Comma 6 5 2 2" xfId="819"/>
    <cellStyle name="Comma 6 5 3" xfId="820"/>
    <cellStyle name="Comma 6 6" xfId="821"/>
    <cellStyle name="Comma 6 6 2" xfId="822"/>
    <cellStyle name="Comma 6 7" xfId="823"/>
    <cellStyle name="Comma 6 8" xfId="1514"/>
    <cellStyle name="Comma 7" xfId="824"/>
    <cellStyle name="Comma 7 2" xfId="825"/>
    <cellStyle name="Comma 8" xfId="826"/>
    <cellStyle name="Comma 8 2" xfId="827"/>
    <cellStyle name="Comma 8 2 2" xfId="828"/>
    <cellStyle name="Comma 8 2 2 2" xfId="1568"/>
    <cellStyle name="Comma 8 2 2 3" xfId="1471"/>
    <cellStyle name="Comma 8 3" xfId="829"/>
    <cellStyle name="Comma 8 3 2" xfId="830"/>
    <cellStyle name="Comma 8 3 2 2" xfId="831"/>
    <cellStyle name="Comma 8 3 3" xfId="832"/>
    <cellStyle name="Comma 8 4" xfId="833"/>
    <cellStyle name="Comma 8 4 2" xfId="834"/>
    <cellStyle name="Comma 8 5" xfId="835"/>
    <cellStyle name="Comma 9" xfId="836"/>
    <cellStyle name="Comma 9 2" xfId="1485"/>
    <cellStyle name="Comma0" xfId="1612"/>
    <cellStyle name="Comma0 2" xfId="1613"/>
    <cellStyle name="Comma0 3" xfId="1614"/>
    <cellStyle name="Comma0 4" xfId="1615"/>
    <cellStyle name="Comma0 5" xfId="1616"/>
    <cellStyle name="Comma0 6" xfId="1617"/>
    <cellStyle name="Currency 2" xfId="837"/>
    <cellStyle name="Currency 2 2" xfId="838"/>
    <cellStyle name="Currency 2 2 2" xfId="839"/>
    <cellStyle name="Currency 2 2 2 2" xfId="840"/>
    <cellStyle name="Currency 2 2 3" xfId="841"/>
    <cellStyle name="Currency 2 2 3 2" xfId="842"/>
    <cellStyle name="Currency 2 2 3 2 2" xfId="843"/>
    <cellStyle name="Currency 2 2 3 2 2 2" xfId="844"/>
    <cellStyle name="Currency 2 2 3 2 3" xfId="845"/>
    <cellStyle name="Currency 2 2 3 3" xfId="846"/>
    <cellStyle name="Currency 2 2 3 3 2" xfId="847"/>
    <cellStyle name="Currency 2 2 3 4" xfId="848"/>
    <cellStyle name="Currency 2 2 4" xfId="849"/>
    <cellStyle name="Currency 2 2 4 2" xfId="850"/>
    <cellStyle name="Currency 2 2 4 2 2" xfId="851"/>
    <cellStyle name="Currency 2 2 4 2 2 2" xfId="852"/>
    <cellStyle name="Currency 2 2 4 2 3" xfId="853"/>
    <cellStyle name="Currency 2 2 4 3" xfId="854"/>
    <cellStyle name="Currency 2 2 4 3 2" xfId="855"/>
    <cellStyle name="Currency 2 2 4 4" xfId="856"/>
    <cellStyle name="Currency 2 2 5" xfId="857"/>
    <cellStyle name="Currency 2 2 6" xfId="1619"/>
    <cellStyle name="Currency 2 3" xfId="858"/>
    <cellStyle name="Currency 2 4" xfId="1618"/>
    <cellStyle name="Currency 3" xfId="859"/>
    <cellStyle name="Currency 3 2" xfId="860"/>
    <cellStyle name="Currency 3 2 2" xfId="1466"/>
    <cellStyle name="Currency 3 2 2 2" xfId="1620"/>
    <cellStyle name="Currency 3 3" xfId="861"/>
    <cellStyle name="Currency 4" xfId="862"/>
    <cellStyle name="Currency 4 2" xfId="863"/>
    <cellStyle name="Currency 4 3" xfId="1621"/>
    <cellStyle name="Currency 5" xfId="864"/>
    <cellStyle name="Currency 5 2" xfId="865"/>
    <cellStyle name="Currency 5 3" xfId="1622"/>
    <cellStyle name="Currency 6" xfId="866"/>
    <cellStyle name="Currency 7" xfId="867"/>
    <cellStyle name="Currency 7 2" xfId="868"/>
    <cellStyle name="Currency 7 3" xfId="1623"/>
    <cellStyle name="Currency0" xfId="1624"/>
    <cellStyle name="Currency0 2" xfId="1625"/>
    <cellStyle name="Currency0 3" xfId="1626"/>
    <cellStyle name="Currency0 4" xfId="1627"/>
    <cellStyle name="Currency0 5" xfId="1628"/>
    <cellStyle name="Currency0 6" xfId="1629"/>
    <cellStyle name="Date" xfId="1630"/>
    <cellStyle name="Date ()" xfId="1631"/>
    <cellStyle name="Date 2" xfId="1632"/>
    <cellStyle name="Date 3" xfId="1633"/>
    <cellStyle name="Date 4" xfId="1634"/>
    <cellStyle name="Date 5" xfId="1635"/>
    <cellStyle name="Date 6" xfId="1636"/>
    <cellStyle name="Date_new_Quarterly_Contribs_2005" xfId="1637"/>
    <cellStyle name="Excel Built-in Comma" xfId="1638"/>
    <cellStyle name="Excel Built-in Normal" xfId="1639"/>
    <cellStyle name="Excel Built-in Percent" xfId="1640"/>
    <cellStyle name="Explanatory Text" xfId="1437" builtinId="53" customBuiltin="1"/>
    <cellStyle name="Explanatory Text 2" xfId="1518"/>
    <cellStyle name="Explanatory Text 2 2" xfId="1641"/>
    <cellStyle name="Explanatory Text 3" xfId="1543"/>
    <cellStyle name="Fixed" xfId="1642"/>
    <cellStyle name="Fixed 2" xfId="1643"/>
    <cellStyle name="Fixed 3" xfId="1644"/>
    <cellStyle name="Fixed 4" xfId="1645"/>
    <cellStyle name="Fixed 5" xfId="1646"/>
    <cellStyle name="Fixed 6" xfId="1647"/>
    <cellStyle name="Good" xfId="1428" builtinId="26" customBuiltin="1"/>
    <cellStyle name="Good 2" xfId="1467"/>
    <cellStyle name="Good 2 2" xfId="1648"/>
    <cellStyle name="Good 3" xfId="1535"/>
    <cellStyle name="Header" xfId="1501"/>
    <cellStyle name="Header 2" xfId="1650"/>
    <cellStyle name="Header 3" xfId="1651"/>
    <cellStyle name="Header 4" xfId="1652"/>
    <cellStyle name="Header 5" xfId="1653"/>
    <cellStyle name="Header 6" xfId="1654"/>
    <cellStyle name="Header 7" xfId="1649"/>
    <cellStyle name="Heading" xfId="1655"/>
    <cellStyle name="Heading 1" xfId="1424" builtinId="16" customBuiltin="1"/>
    <cellStyle name="Heading 1 2" xfId="1478"/>
    <cellStyle name="Heading 1 2 2" xfId="1656"/>
    <cellStyle name="Heading 1 3" xfId="1537"/>
    <cellStyle name="Heading 2" xfId="1425" builtinId="17" customBuiltin="1"/>
    <cellStyle name="Heading 2 2" xfId="1509"/>
    <cellStyle name="Heading 2 2 2" xfId="1657"/>
    <cellStyle name="Heading 2 3" xfId="1490"/>
    <cellStyle name="Heading 3" xfId="1426" builtinId="18" customBuiltin="1"/>
    <cellStyle name="Heading 3 2" xfId="1498"/>
    <cellStyle name="Heading 3 2 2" xfId="1658"/>
    <cellStyle name="Heading 3 3" xfId="1563"/>
    <cellStyle name="Heading 4" xfId="1427" builtinId="19" customBuiltin="1"/>
    <cellStyle name="Heading 4 2" xfId="1464"/>
    <cellStyle name="Heading 4 2 2" xfId="1659"/>
    <cellStyle name="Heading 4 3" xfId="1530"/>
    <cellStyle name="Hyperlink 2" xfId="869"/>
    <cellStyle name="Hyperlink 2 2" xfId="1660"/>
    <cellStyle name="Hyperlink 3" xfId="870"/>
    <cellStyle name="Hyperlink 4" xfId="871"/>
    <cellStyle name="Input" xfId="1431" builtinId="20" customBuiltin="1"/>
    <cellStyle name="Input 2" xfId="1547"/>
    <cellStyle name="Input 2 2" xfId="1661"/>
    <cellStyle name="Input 3" xfId="1533"/>
    <cellStyle name="Input 4" xfId="1512"/>
    <cellStyle name="label" xfId="1662"/>
    <cellStyle name="Linked Cell" xfId="1434" builtinId="24" customBuiltin="1"/>
    <cellStyle name="Linked Cell 2" xfId="1474"/>
    <cellStyle name="Linked Cell 2 2" xfId="1663"/>
    <cellStyle name="Linked Cell 3" xfId="1521"/>
    <cellStyle name="Neutral" xfId="1430" builtinId="28" customBuiltin="1"/>
    <cellStyle name="Neutral 2" xfId="1507"/>
    <cellStyle name="Neutral 2 2" xfId="1664"/>
    <cellStyle name="Neutral 3" xfId="1538"/>
    <cellStyle name="No Border" xfId="1665"/>
    <cellStyle name="no dec" xfId="1666"/>
    <cellStyle name="Normal" xfId="0" builtinId="0"/>
    <cellStyle name="Normal 10" xfId="872"/>
    <cellStyle name="Normal 10 2" xfId="1667"/>
    <cellStyle name="Normal 11" xfId="873"/>
    <cellStyle name="Normal 11 2" xfId="874"/>
    <cellStyle name="Normal 11 3" xfId="1668"/>
    <cellStyle name="Normal 12" xfId="875"/>
    <cellStyle name="Normal 12 2" xfId="876"/>
    <cellStyle name="Normal 12 2 2" xfId="877"/>
    <cellStyle name="Normal 12 2 2 2" xfId="878"/>
    <cellStyle name="Normal 12 2 3" xfId="879"/>
    <cellStyle name="Normal 12 3" xfId="1669"/>
    <cellStyle name="Normal 13" xfId="880"/>
    <cellStyle name="Normal 13 2" xfId="881"/>
    <cellStyle name="Normal 13 2 2" xfId="882"/>
    <cellStyle name="Normal 13 2 2 2" xfId="883"/>
    <cellStyle name="Normal 13 2 3" xfId="884"/>
    <cellStyle name="Normal 13 3" xfId="885"/>
    <cellStyle name="Normal 13 3 2" xfId="886"/>
    <cellStyle name="Normal 13 4" xfId="887"/>
    <cellStyle name="Normal 13 5" xfId="1670"/>
    <cellStyle name="Normal 14" xfId="888"/>
    <cellStyle name="Normal 14 2" xfId="889"/>
    <cellStyle name="Normal 14 3" xfId="1671"/>
    <cellStyle name="Normal 15" xfId="890"/>
    <cellStyle name="Normal 15 2" xfId="891"/>
    <cellStyle name="Normal 15 3" xfId="1672"/>
    <cellStyle name="Normal 16" xfId="892"/>
    <cellStyle name="Normal 16 2" xfId="893"/>
    <cellStyle name="Normal 16 3" xfId="1673"/>
    <cellStyle name="Normal 17" xfId="894"/>
    <cellStyle name="Normal 17 2" xfId="1463"/>
    <cellStyle name="Normal 17 3" xfId="1674"/>
    <cellStyle name="Normal 18" xfId="1675"/>
    <cellStyle name="Normal 19" xfId="1676"/>
    <cellStyle name="Normal 2" xfId="895"/>
    <cellStyle name="Normal 2 10" xfId="896"/>
    <cellStyle name="Normal 2 10 2" xfId="897"/>
    <cellStyle name="Normal 2 10 2 2" xfId="898"/>
    <cellStyle name="Normal 2 10 3" xfId="899"/>
    <cellStyle name="Normal 2 11" xfId="900"/>
    <cellStyle name="Normal 2 12" xfId="1573"/>
    <cellStyle name="Normal 2 2" xfId="901"/>
    <cellStyle name="Normal 2 2 2" xfId="902"/>
    <cellStyle name="Normal 2 2 2 2" xfId="903"/>
    <cellStyle name="Normal 2 2 2 2 2" xfId="904"/>
    <cellStyle name="Normal 2 2 3" xfId="905"/>
    <cellStyle name="Normal 2 2 4" xfId="906"/>
    <cellStyle name="Normal 2 2 4 2" xfId="907"/>
    <cellStyle name="Normal 2 2 4 3" xfId="1569"/>
    <cellStyle name="Normal 2 2 5" xfId="1677"/>
    <cellStyle name="Normal 2 3" xfId="908"/>
    <cellStyle name="Normal 2 3 2" xfId="909"/>
    <cellStyle name="Normal 2 3 2 2" xfId="910"/>
    <cellStyle name="Normal 2 3 2 2 2" xfId="911"/>
    <cellStyle name="Normal 2 3 2 2 2 2" xfId="912"/>
    <cellStyle name="Normal 2 3 2 2 2 2 2" xfId="913"/>
    <cellStyle name="Normal 2 3 2 2 2 3" xfId="914"/>
    <cellStyle name="Normal 2 3 2 2 3" xfId="915"/>
    <cellStyle name="Normal 2 3 2 2 3 2" xfId="916"/>
    <cellStyle name="Normal 2 3 2 2 3 2 2" xfId="917"/>
    <cellStyle name="Normal 2 3 2 2 3 3" xfId="918"/>
    <cellStyle name="Normal 2 3 2 2 4" xfId="919"/>
    <cellStyle name="Normal 2 3 2 2 4 2" xfId="920"/>
    <cellStyle name="Normal 2 3 2 2 5" xfId="921"/>
    <cellStyle name="Normal 2 3 2 3" xfId="922"/>
    <cellStyle name="Normal 2 3 2 3 2" xfId="923"/>
    <cellStyle name="Normal 2 3 2 3 2 2" xfId="924"/>
    <cellStyle name="Normal 2 3 2 3 3" xfId="925"/>
    <cellStyle name="Normal 2 3 2 4" xfId="926"/>
    <cellStyle name="Normal 2 3 2 4 2" xfId="927"/>
    <cellStyle name="Normal 2 3 2 4 2 2" xfId="928"/>
    <cellStyle name="Normal 2 3 2 4 3" xfId="929"/>
    <cellStyle name="Normal 2 3 2 5" xfId="930"/>
    <cellStyle name="Normal 2 3 2 5 2" xfId="931"/>
    <cellStyle name="Normal 2 3 2 6" xfId="932"/>
    <cellStyle name="Normal 2 3 2 7" xfId="1483"/>
    <cellStyle name="Normal 2 3 2 8" xfId="1678"/>
    <cellStyle name="Normal 2 3 3" xfId="933"/>
    <cellStyle name="Normal 2 3 3 2" xfId="934"/>
    <cellStyle name="Normal 2 3 3 2 2" xfId="935"/>
    <cellStyle name="Normal 2 3 3 2 2 2" xfId="936"/>
    <cellStyle name="Normal 2 3 3 2 2 2 2" xfId="937"/>
    <cellStyle name="Normal 2 3 3 2 2 3" xfId="938"/>
    <cellStyle name="Normal 2 3 3 2 3" xfId="939"/>
    <cellStyle name="Normal 2 3 3 2 3 2" xfId="940"/>
    <cellStyle name="Normal 2 3 3 2 4" xfId="941"/>
    <cellStyle name="Normal 2 3 3 3" xfId="942"/>
    <cellStyle name="Normal 2 3 3 3 2" xfId="943"/>
    <cellStyle name="Normal 2 3 3 3 2 2" xfId="944"/>
    <cellStyle name="Normal 2 3 3 3 3" xfId="945"/>
    <cellStyle name="Normal 2 3 3 4" xfId="946"/>
    <cellStyle name="Normal 2 3 3 4 2" xfId="947"/>
    <cellStyle name="Normal 2 3 3 5" xfId="948"/>
    <cellStyle name="Normal 2 3 4" xfId="949"/>
    <cellStyle name="Normal 2 3 4 2" xfId="950"/>
    <cellStyle name="Normal 2 3 4 2 2" xfId="951"/>
    <cellStyle name="Normal 2 3 4 3" xfId="952"/>
    <cellStyle name="Normal 2 3 5" xfId="953"/>
    <cellStyle name="Normal 2 3 5 2" xfId="954"/>
    <cellStyle name="Normal 2 3 5 2 2" xfId="955"/>
    <cellStyle name="Normal 2 3 5 3" xfId="956"/>
    <cellStyle name="Normal 2 3 6" xfId="957"/>
    <cellStyle name="Normal 2 3 6 2" xfId="958"/>
    <cellStyle name="Normal 2 3 6 2 2" xfId="959"/>
    <cellStyle name="Normal 2 3 6 3" xfId="960"/>
    <cellStyle name="Normal 2 3 7" xfId="1510"/>
    <cellStyle name="Normal 2 4" xfId="961"/>
    <cellStyle name="Normal 2 4 2" xfId="962"/>
    <cellStyle name="Normal 2 4 2 2" xfId="963"/>
    <cellStyle name="Normal 2 4 2 2 2" xfId="964"/>
    <cellStyle name="Normal 2 4 2 2 2 2" xfId="965"/>
    <cellStyle name="Normal 2 4 2 2 3" xfId="966"/>
    <cellStyle name="Normal 2 4 2 3" xfId="967"/>
    <cellStyle name="Normal 2 4 2 3 2" xfId="968"/>
    <cellStyle name="Normal 2 4 2 4" xfId="969"/>
    <cellStyle name="Normal 2 4 2 4 2" xfId="970"/>
    <cellStyle name="Normal 2 4 2 5" xfId="971"/>
    <cellStyle name="Normal 2 4 3" xfId="972"/>
    <cellStyle name="Normal 2 4 3 2" xfId="973"/>
    <cellStyle name="Normal 2 4 4" xfId="974"/>
    <cellStyle name="Normal 2 4 4 2" xfId="975"/>
    <cellStyle name="Normal 2 4 4 2 2" xfId="976"/>
    <cellStyle name="Normal 2 4 4 3" xfId="977"/>
    <cellStyle name="Normal 2 4 5" xfId="978"/>
    <cellStyle name="Normal 2 4 5 2" xfId="979"/>
    <cellStyle name="Normal 2 4 5 2 2" xfId="980"/>
    <cellStyle name="Normal 2 4 5 3" xfId="981"/>
    <cellStyle name="Normal 2 4 6" xfId="982"/>
    <cellStyle name="Normal 2 4 6 2" xfId="983"/>
    <cellStyle name="Normal 2 4 7" xfId="984"/>
    <cellStyle name="Normal 2 5" xfId="985"/>
    <cellStyle name="Normal 2 5 2" xfId="986"/>
    <cellStyle name="Normal 2 5 2 2" xfId="987"/>
    <cellStyle name="Normal 2 5 2 2 2" xfId="988"/>
    <cellStyle name="Normal 2 5 2 2 2 2" xfId="989"/>
    <cellStyle name="Normal 2 5 2 2 2 2 2" xfId="990"/>
    <cellStyle name="Normal 2 5 2 2 2 3" xfId="991"/>
    <cellStyle name="Normal 2 5 2 2 3" xfId="992"/>
    <cellStyle name="Normal 2 5 2 2 3 2" xfId="993"/>
    <cellStyle name="Normal 2 5 2 2 4" xfId="994"/>
    <cellStyle name="Normal 2 5 2 3" xfId="995"/>
    <cellStyle name="Normal 2 5 2 3 2" xfId="996"/>
    <cellStyle name="Normal 2 5 2 3 2 2" xfId="997"/>
    <cellStyle name="Normal 2 5 2 3 3" xfId="998"/>
    <cellStyle name="Normal 2 5 2 4" xfId="999"/>
    <cellStyle name="Normal 2 5 2 4 2" xfId="1000"/>
    <cellStyle name="Normal 2 5 2 5" xfId="1001"/>
    <cellStyle name="Normal 2 5 3" xfId="1002"/>
    <cellStyle name="Normal 2 5 3 2" xfId="1003"/>
    <cellStyle name="Normal 2 5 3 2 2" xfId="1004"/>
    <cellStyle name="Normal 2 5 3 3" xfId="1005"/>
    <cellStyle name="Normal 2 5 4" xfId="1006"/>
    <cellStyle name="Normal 2 5 4 2" xfId="1007"/>
    <cellStyle name="Normal 2 5 4 2 2" xfId="1008"/>
    <cellStyle name="Normal 2 5 4 3" xfId="1009"/>
    <cellStyle name="Normal 2 6" xfId="1010"/>
    <cellStyle name="Normal 2 6 2" xfId="1011"/>
    <cellStyle name="Normal 2 6 2 2" xfId="1012"/>
    <cellStyle name="Normal 2 6 2 2 2" xfId="1013"/>
    <cellStyle name="Normal 2 6 2 3" xfId="1014"/>
    <cellStyle name="Normal 2 6 3" xfId="1015"/>
    <cellStyle name="Normal 2 6 3 2" xfId="1016"/>
    <cellStyle name="Normal 2 6 3 2 2" xfId="1017"/>
    <cellStyle name="Normal 2 6 3 3" xfId="1018"/>
    <cellStyle name="Normal 2 7" xfId="1019"/>
    <cellStyle name="Normal 2 7 2" xfId="1020"/>
    <cellStyle name="Normal 2 7 2 2" xfId="1021"/>
    <cellStyle name="Normal 2 7 2 2 2" xfId="1022"/>
    <cellStyle name="Normal 2 7 2 3" xfId="1023"/>
    <cellStyle name="Normal 2 7 3" xfId="1024"/>
    <cellStyle name="Normal 2 8" xfId="1025"/>
    <cellStyle name="Normal 2 8 2" xfId="1026"/>
    <cellStyle name="Normal 2 8 2 2" xfId="1027"/>
    <cellStyle name="Normal 2 8 2 2 2" xfId="1028"/>
    <cellStyle name="Normal 2 8 2 3" xfId="1029"/>
    <cellStyle name="Normal 2 9" xfId="1030"/>
    <cellStyle name="Normal 2 9 2" xfId="1031"/>
    <cellStyle name="Normal 2 9 2 2" xfId="1032"/>
    <cellStyle name="Normal 2 9 2 2 2" xfId="1033"/>
    <cellStyle name="Normal 2 9 2 3" xfId="1034"/>
    <cellStyle name="Normal 2 9 3" xfId="1035"/>
    <cellStyle name="Normal 2 9 3 2" xfId="1036"/>
    <cellStyle name="Normal 2 9 4" xfId="1037"/>
    <cellStyle name="Normal 20" xfId="1679"/>
    <cellStyle name="Normal 21" xfId="1680"/>
    <cellStyle name="Normal 22" xfId="1681"/>
    <cellStyle name="Normal 23" xfId="1682"/>
    <cellStyle name="Normal 24" xfId="1683"/>
    <cellStyle name="Normal 25" xfId="1684"/>
    <cellStyle name="Normal 26" xfId="1685"/>
    <cellStyle name="Normal 27" xfId="1686"/>
    <cellStyle name="Normal 28" xfId="1687"/>
    <cellStyle name="Normal 29" xfId="1688"/>
    <cellStyle name="Normal 3" xfId="1038"/>
    <cellStyle name="Normal 3 2" xfId="1039"/>
    <cellStyle name="Normal 3 2 2" xfId="1542"/>
    <cellStyle name="Normal 3 2 3" xfId="1494"/>
    <cellStyle name="Normal 3 2 4" xfId="1529"/>
    <cellStyle name="Normal 3 3" xfId="1040"/>
    <cellStyle name="Normal 3 3 2" xfId="1557"/>
    <cellStyle name="Normal 3 4" xfId="1041"/>
    <cellStyle name="Normal 3 4 2" xfId="1042"/>
    <cellStyle name="Normal 3 4 2 2" xfId="1043"/>
    <cellStyle name="Normal 3 4 3" xfId="1044"/>
    <cellStyle name="Normal 3 4 4" xfId="1689"/>
    <cellStyle name="Normal 3 5" xfId="1045"/>
    <cellStyle name="Normal 3 5 2" xfId="1046"/>
    <cellStyle name="Normal 3 5 2 2" xfId="1572"/>
    <cellStyle name="Normal 3 5 2 3" xfId="1500"/>
    <cellStyle name="Normal 3 5 3" xfId="1570"/>
    <cellStyle name="Normal 3_boca2010val" xfId="1690"/>
    <cellStyle name="Normal 30" xfId="1691"/>
    <cellStyle name="Normal 31" xfId="1692"/>
    <cellStyle name="Normal 32" xfId="1693"/>
    <cellStyle name="Normal 33" xfId="1694"/>
    <cellStyle name="Normal 34" xfId="1695"/>
    <cellStyle name="Normal 35" xfId="1696"/>
    <cellStyle name="Normal 36" xfId="1697"/>
    <cellStyle name="Normal 37" xfId="1698"/>
    <cellStyle name="Normal 38" xfId="1699"/>
    <cellStyle name="Normal 39" xfId="1700"/>
    <cellStyle name="Normal 4" xfId="1047"/>
    <cellStyle name="Normal 4 2" xfId="1048"/>
    <cellStyle name="Normal 4 2 2" xfId="1049"/>
    <cellStyle name="Normal 4 2 2 2" xfId="1050"/>
    <cellStyle name="Normal 4 2 3" xfId="1051"/>
    <cellStyle name="Normal 4 2 4" xfId="1052"/>
    <cellStyle name="Normal 4 2 5" xfId="1053"/>
    <cellStyle name="Normal 4 3" xfId="1054"/>
    <cellStyle name="Normal 4 4" xfId="1055"/>
    <cellStyle name="Normal 4 5" xfId="1056"/>
    <cellStyle name="Normal 4 5 2" xfId="1505"/>
    <cellStyle name="Normal 40" xfId="1701"/>
    <cellStyle name="Normal 41" xfId="1702"/>
    <cellStyle name="Normal 42" xfId="1703"/>
    <cellStyle name="Normal 43" xfId="1704"/>
    <cellStyle name="Normal 44" xfId="1705"/>
    <cellStyle name="Normal 45" xfId="1706"/>
    <cellStyle name="Normal 46" xfId="1707"/>
    <cellStyle name="Normal 47" xfId="1708"/>
    <cellStyle name="Normal 48" xfId="1709"/>
    <cellStyle name="Normal 49" xfId="1710"/>
    <cellStyle name="Normal 5" xfId="1057"/>
    <cellStyle name="Normal 5 2" xfId="1058"/>
    <cellStyle name="Normal 5 2 2" xfId="1059"/>
    <cellStyle name="Normal 5 2 2 2" xfId="1060"/>
    <cellStyle name="Normal 5 2 2 3" xfId="1711"/>
    <cellStyle name="Normal 5 2 3" xfId="1061"/>
    <cellStyle name="Normal 5 2 3 2" xfId="1062"/>
    <cellStyle name="Normal 5 2 3 2 2" xfId="1063"/>
    <cellStyle name="Normal 5 2 3 2 2 2" xfId="1064"/>
    <cellStyle name="Normal 5 2 3 2 2 2 2" xfId="1065"/>
    <cellStyle name="Normal 5 2 3 2 2 3" xfId="1066"/>
    <cellStyle name="Normal 5 2 3 2 3" xfId="1067"/>
    <cellStyle name="Normal 5 2 3 2 3 2" xfId="1068"/>
    <cellStyle name="Normal 5 2 3 2 3 2 2" xfId="1069"/>
    <cellStyle name="Normal 5 2 3 2 3 3" xfId="1070"/>
    <cellStyle name="Normal 5 2 3 2 4" xfId="1071"/>
    <cellStyle name="Normal 5 2 3 2 4 2" xfId="1072"/>
    <cellStyle name="Normal 5 2 3 2 5" xfId="1073"/>
    <cellStyle name="Normal 5 2 3 3" xfId="1074"/>
    <cellStyle name="Normal 5 2 3 3 2" xfId="1075"/>
    <cellStyle name="Normal 5 2 3 3 2 2" xfId="1076"/>
    <cellStyle name="Normal 5 2 3 3 3" xfId="1077"/>
    <cellStyle name="Normal 5 2 3 4" xfId="1078"/>
    <cellStyle name="Normal 5 2 3 4 2" xfId="1079"/>
    <cellStyle name="Normal 5 2 3 4 2 2" xfId="1080"/>
    <cellStyle name="Normal 5 2 3 4 3" xfId="1081"/>
    <cellStyle name="Normal 5 2 3 5" xfId="1082"/>
    <cellStyle name="Normal 5 2 3 5 2" xfId="1083"/>
    <cellStyle name="Normal 5 2 3 6" xfId="1084"/>
    <cellStyle name="Normal 5 2 4" xfId="1085"/>
    <cellStyle name="Normal 5 2 4 2" xfId="1086"/>
    <cellStyle name="Normal 5 2 4 2 2" xfId="1087"/>
    <cellStyle name="Normal 5 2 4 2 2 2" xfId="1088"/>
    <cellStyle name="Normal 5 2 4 2 2 2 2" xfId="1089"/>
    <cellStyle name="Normal 5 2 4 2 2 3" xfId="1090"/>
    <cellStyle name="Normal 5 2 4 2 3" xfId="1091"/>
    <cellStyle name="Normal 5 2 4 2 3 2" xfId="1092"/>
    <cellStyle name="Normal 5 2 4 2 4" xfId="1093"/>
    <cellStyle name="Normal 5 2 4 3" xfId="1094"/>
    <cellStyle name="Normal 5 2 4 3 2" xfId="1095"/>
    <cellStyle name="Normal 5 2 4 3 2 2" xfId="1096"/>
    <cellStyle name="Normal 5 2 4 3 3" xfId="1097"/>
    <cellStyle name="Normal 5 2 4 4" xfId="1098"/>
    <cellStyle name="Normal 5 2 4 4 2" xfId="1099"/>
    <cellStyle name="Normal 5 2 4 5" xfId="1100"/>
    <cellStyle name="Normal 5 2 5" xfId="1101"/>
    <cellStyle name="Normal 5 2 5 2" xfId="1102"/>
    <cellStyle name="Normal 5 2 5 2 2" xfId="1103"/>
    <cellStyle name="Normal 5 2 5 3" xfId="1104"/>
    <cellStyle name="Normal 5 2 6" xfId="1105"/>
    <cellStyle name="Normal 5 2 6 2" xfId="1106"/>
    <cellStyle name="Normal 5 2 6 2 2" xfId="1107"/>
    <cellStyle name="Normal 5 2 6 3" xfId="1108"/>
    <cellStyle name="Normal 5 3" xfId="1109"/>
    <cellStyle name="Normal 5 3 2" xfId="1110"/>
    <cellStyle name="Normal 5 3 2 2" xfId="1111"/>
    <cellStyle name="Normal 5 3 2 2 2" xfId="1112"/>
    <cellStyle name="Normal 5 3 2 2 2 2" xfId="1113"/>
    <cellStyle name="Normal 5 3 2 2 2 2 2" xfId="1114"/>
    <cellStyle name="Normal 5 3 2 2 2 3" xfId="1115"/>
    <cellStyle name="Normal 5 3 2 2 3" xfId="1116"/>
    <cellStyle name="Normal 5 3 2 2 3 2" xfId="1117"/>
    <cellStyle name="Normal 5 3 2 2 4" xfId="1118"/>
    <cellStyle name="Normal 5 3 2 3" xfId="1119"/>
    <cellStyle name="Normal 5 3 2 3 2" xfId="1120"/>
    <cellStyle name="Normal 5 3 2 3 2 2" xfId="1121"/>
    <cellStyle name="Normal 5 3 2 3 3" xfId="1122"/>
    <cellStyle name="Normal 5 3 2 4" xfId="1123"/>
    <cellStyle name="Normal 5 3 2 4 2" xfId="1124"/>
    <cellStyle name="Normal 5 3 2 5" xfId="1125"/>
    <cellStyle name="Normal 5 3 3" xfId="1126"/>
    <cellStyle name="Normal 5 3 3 2" xfId="1127"/>
    <cellStyle name="Normal 5 3 3 2 2" xfId="1128"/>
    <cellStyle name="Normal 5 3 3 3" xfId="1129"/>
    <cellStyle name="Normal 5 3 4" xfId="1130"/>
    <cellStyle name="Normal 5 3 4 2" xfId="1131"/>
    <cellStyle name="Normal 5 3 4 2 2" xfId="1132"/>
    <cellStyle name="Normal 5 3 4 3" xfId="1133"/>
    <cellStyle name="Normal 5 4" xfId="1134"/>
    <cellStyle name="Normal 5 4 2" xfId="1135"/>
    <cellStyle name="Normal 5 4 2 2" xfId="1136"/>
    <cellStyle name="Normal 5 4 2 2 2" xfId="1137"/>
    <cellStyle name="Normal 5 4 2 2 2 2" xfId="1138"/>
    <cellStyle name="Normal 5 4 2 2 3" xfId="1139"/>
    <cellStyle name="Normal 5 4 2 3" xfId="1140"/>
    <cellStyle name="Normal 5 4 2 3 2" xfId="1141"/>
    <cellStyle name="Normal 5 4 2 4" xfId="1142"/>
    <cellStyle name="Normal 5 4 3" xfId="1143"/>
    <cellStyle name="Normal 5 4 3 2" xfId="1144"/>
    <cellStyle name="Normal 5 4 3 2 2" xfId="1145"/>
    <cellStyle name="Normal 5 4 3 3" xfId="1146"/>
    <cellStyle name="Normal 5 4 4" xfId="1147"/>
    <cellStyle name="Normal 5 4 4 2" xfId="1148"/>
    <cellStyle name="Normal 5 4 5" xfId="1149"/>
    <cellStyle name="Normal 5 4 6" xfId="1712"/>
    <cellStyle name="Normal 5 5" xfId="1150"/>
    <cellStyle name="Normal 5 5 2" xfId="1151"/>
    <cellStyle name="Normal 5 5 2 2" xfId="1152"/>
    <cellStyle name="Normal 5 5 3" xfId="1153"/>
    <cellStyle name="Normal 5 5 4" xfId="1713"/>
    <cellStyle name="Normal 5 6" xfId="1154"/>
    <cellStyle name="Normal 5 6 2" xfId="1155"/>
    <cellStyle name="Normal 5 6 2 2" xfId="1156"/>
    <cellStyle name="Normal 5 6 3" xfId="1157"/>
    <cellStyle name="Normal 50" xfId="1714"/>
    <cellStyle name="Normal 51" xfId="1715"/>
    <cellStyle name="Normal 52" xfId="1716"/>
    <cellStyle name="Normal 53" xfId="1717"/>
    <cellStyle name="Normal 54" xfId="1718"/>
    <cellStyle name="Normal 55" xfId="1719"/>
    <cellStyle name="Normal 56" xfId="1720"/>
    <cellStyle name="Normal 57" xfId="1721"/>
    <cellStyle name="Normal 58" xfId="1722"/>
    <cellStyle name="Normal 59" xfId="1723"/>
    <cellStyle name="Normal 6" xfId="1158"/>
    <cellStyle name="Normal 6 2" xfId="1159"/>
    <cellStyle name="Normal 6 2 2" xfId="1160"/>
    <cellStyle name="Normal 6 2 2 2" xfId="1725"/>
    <cellStyle name="Normal 6 2 2 3" xfId="1724"/>
    <cellStyle name="Normal 6 2 3" xfId="1161"/>
    <cellStyle name="Normal 6 2 3 2" xfId="1162"/>
    <cellStyle name="Normal 6 2 3 2 2" xfId="1163"/>
    <cellStyle name="Normal 6 2 3 3" xfId="1164"/>
    <cellStyle name="Normal 6 2 4" xfId="1165"/>
    <cellStyle name="Normal 6 2 4 2" xfId="1166"/>
    <cellStyle name="Normal 6 2 4 3" xfId="1726"/>
    <cellStyle name="Normal 6 2 5" xfId="1167"/>
    <cellStyle name="Normal 6 3" xfId="1168"/>
    <cellStyle name="Normal 6 3 2" xfId="1169"/>
    <cellStyle name="Normal 6 3 2 2" xfId="1170"/>
    <cellStyle name="Normal 6 3 2 2 2" xfId="1171"/>
    <cellStyle name="Normal 6 3 2 2 2 2" xfId="1172"/>
    <cellStyle name="Normal 6 3 2 2 3" xfId="1173"/>
    <cellStyle name="Normal 6 3 2 3" xfId="1174"/>
    <cellStyle name="Normal 6 3 2 3 2" xfId="1175"/>
    <cellStyle name="Normal 6 3 2 3 2 2" xfId="1176"/>
    <cellStyle name="Normal 6 3 2 3 3" xfId="1177"/>
    <cellStyle name="Normal 6 3 2 4" xfId="1178"/>
    <cellStyle name="Normal 6 3 2 4 2" xfId="1179"/>
    <cellStyle name="Normal 6 3 2 5" xfId="1180"/>
    <cellStyle name="Normal 6 3 3" xfId="1181"/>
    <cellStyle name="Normal 6 3 3 2" xfId="1182"/>
    <cellStyle name="Normal 6 3 3 2 2" xfId="1183"/>
    <cellStyle name="Normal 6 3 3 3" xfId="1184"/>
    <cellStyle name="Normal 6 3 4" xfId="1185"/>
    <cellStyle name="Normal 6 3 4 2" xfId="1186"/>
    <cellStyle name="Normal 6 3 4 2 2" xfId="1187"/>
    <cellStyle name="Normal 6 3 4 3" xfId="1188"/>
    <cellStyle name="Normal 6 3 5" xfId="1189"/>
    <cellStyle name="Normal 6 3 5 2" xfId="1190"/>
    <cellStyle name="Normal 6 3 6" xfId="1191"/>
    <cellStyle name="Normal 6 4" xfId="1192"/>
    <cellStyle name="Normal 6 4 2" xfId="1193"/>
    <cellStyle name="Normal 6 4 2 2" xfId="1194"/>
    <cellStyle name="Normal 6 4 2 2 2" xfId="1195"/>
    <cellStyle name="Normal 6 4 2 2 2 2" xfId="1196"/>
    <cellStyle name="Normal 6 4 2 2 3" xfId="1197"/>
    <cellStyle name="Normal 6 4 2 3" xfId="1198"/>
    <cellStyle name="Normal 6 4 2 3 2" xfId="1199"/>
    <cellStyle name="Normal 6 4 2 4" xfId="1200"/>
    <cellStyle name="Normal 6 4 3" xfId="1201"/>
    <cellStyle name="Normal 6 4 3 2" xfId="1202"/>
    <cellStyle name="Normal 6 4 3 2 2" xfId="1203"/>
    <cellStyle name="Normal 6 4 3 3" xfId="1204"/>
    <cellStyle name="Normal 6 4 4" xfId="1205"/>
    <cellStyle name="Normal 6 4 4 2" xfId="1206"/>
    <cellStyle name="Normal 6 4 5" xfId="1207"/>
    <cellStyle name="Normal 6 5" xfId="1208"/>
    <cellStyle name="Normal 6 5 2" xfId="1209"/>
    <cellStyle name="Normal 6 5 2 2" xfId="1210"/>
    <cellStyle name="Normal 6 5 2 2 2" xfId="1211"/>
    <cellStyle name="Normal 6 5 2 3" xfId="1212"/>
    <cellStyle name="Normal 6 5 3" xfId="1213"/>
    <cellStyle name="Normal 6 5 3 2" xfId="1214"/>
    <cellStyle name="Normal 6 5 4" xfId="1215"/>
    <cellStyle name="Normal 6 6" xfId="1216"/>
    <cellStyle name="Normal 6 6 2" xfId="1217"/>
    <cellStyle name="Normal 6 6 2 2" xfId="1218"/>
    <cellStyle name="Normal 6 6 3" xfId="1219"/>
    <cellStyle name="Normal 6 7" xfId="1220"/>
    <cellStyle name="Normal 6 7 2" xfId="1221"/>
    <cellStyle name="Normal 6 8" xfId="1222"/>
    <cellStyle name="Normal 60" xfId="1727"/>
    <cellStyle name="Normal 61" xfId="1728"/>
    <cellStyle name="Normal 62" xfId="1729"/>
    <cellStyle name="Normal 63" xfId="1730"/>
    <cellStyle name="Normal 64" xfId="1731"/>
    <cellStyle name="Normal 65" xfId="1732"/>
    <cellStyle name="Normal 66" xfId="1733"/>
    <cellStyle name="Normal 67" xfId="1734"/>
    <cellStyle name="Normal 68" xfId="1735"/>
    <cellStyle name="Normal 69" xfId="1736"/>
    <cellStyle name="Normal 7" xfId="1223"/>
    <cellStyle name="Normal 7 2" xfId="1224"/>
    <cellStyle name="Normal 7 2 2" xfId="1225"/>
    <cellStyle name="Normal 7 2 3" xfId="1737"/>
    <cellStyle name="Normal 7 3" xfId="1226"/>
    <cellStyle name="Normal 7 3 2" xfId="1227"/>
    <cellStyle name="Normal 7 3 2 2" xfId="1228"/>
    <cellStyle name="Normal 7 3 3" xfId="1229"/>
    <cellStyle name="Normal 7 4" xfId="1230"/>
    <cellStyle name="Normal 7 4 2" xfId="1231"/>
    <cellStyle name="Normal 7 5" xfId="1232"/>
    <cellStyle name="Normal 7 6" xfId="1531"/>
    <cellStyle name="Normal 70" xfId="1738"/>
    <cellStyle name="Normal 71" xfId="1739"/>
    <cellStyle name="Normal 72" xfId="1740"/>
    <cellStyle name="Normal 73" xfId="1741"/>
    <cellStyle name="Normal 74" xfId="1742"/>
    <cellStyle name="Normal 75" xfId="1743"/>
    <cellStyle name="Normal 76" xfId="1744"/>
    <cellStyle name="Normal 77" xfId="1745"/>
    <cellStyle name="Normal 78" xfId="1746"/>
    <cellStyle name="Normal 79" xfId="1747"/>
    <cellStyle name="Normal 8" xfId="1233"/>
    <cellStyle name="Normal 8 2" xfId="1234"/>
    <cellStyle name="Normal 8 2 2" xfId="1235"/>
    <cellStyle name="Normal 8 2 2 2" xfId="1236"/>
    <cellStyle name="Normal 8 2 2 2 2" xfId="1237"/>
    <cellStyle name="Normal 8 2 2 3" xfId="1238"/>
    <cellStyle name="Normal 8 2 3" xfId="1239"/>
    <cellStyle name="Normal 8 2 3 2" xfId="1240"/>
    <cellStyle name="Normal 8 2 3 2 2" xfId="1241"/>
    <cellStyle name="Normal 8 2 3 3" xfId="1242"/>
    <cellStyle name="Normal 8 2 4" xfId="1243"/>
    <cellStyle name="Normal 8 2 4 2" xfId="1244"/>
    <cellStyle name="Normal 8 2 5" xfId="1245"/>
    <cellStyle name="Normal 8 3" xfId="1246"/>
    <cellStyle name="Normal 8 3 2" xfId="1247"/>
    <cellStyle name="Normal 8 3 2 2" xfId="1248"/>
    <cellStyle name="Normal 8 3 3" xfId="1249"/>
    <cellStyle name="Normal 8 4" xfId="1250"/>
    <cellStyle name="Normal 8 4 2" xfId="1251"/>
    <cellStyle name="Normal 8 4 2 2" xfId="1252"/>
    <cellStyle name="Normal 8 4 3" xfId="1253"/>
    <cellStyle name="Normal 8 5" xfId="1254"/>
    <cellStyle name="Normal 8 5 2" xfId="1255"/>
    <cellStyle name="Normal 8 6" xfId="1256"/>
    <cellStyle name="Normal 80" xfId="1748"/>
    <cellStyle name="Normal 81" xfId="1749"/>
    <cellStyle name="Normal 82" xfId="1750"/>
    <cellStyle name="Normal 83" xfId="1751"/>
    <cellStyle name="Normal 84" xfId="1752"/>
    <cellStyle name="Normal 85" xfId="1753"/>
    <cellStyle name="Normal 86" xfId="1754"/>
    <cellStyle name="Normal 87" xfId="1755"/>
    <cellStyle name="Normal 9" xfId="1257"/>
    <cellStyle name="Normal 9 2" xfId="1258"/>
    <cellStyle name="Normal 9 3" xfId="1756"/>
    <cellStyle name="Note 2" xfId="1259"/>
    <cellStyle name="Note 2 2" xfId="1260"/>
    <cellStyle name="Note 2 2 2" xfId="1261"/>
    <cellStyle name="Note 2 2 2 2" xfId="1262"/>
    <cellStyle name="Note 2 2 2 2 2" xfId="1263"/>
    <cellStyle name="Note 2 2 2 2 2 2" xfId="1264"/>
    <cellStyle name="Note 2 2 2 2 3" xfId="1265"/>
    <cellStyle name="Note 2 2 2 3" xfId="1266"/>
    <cellStyle name="Note 2 2 2 3 2" xfId="1267"/>
    <cellStyle name="Note 2 2 2 3 2 2" xfId="1268"/>
    <cellStyle name="Note 2 2 2 3 3" xfId="1269"/>
    <cellStyle name="Note 2 2 2 4" xfId="1270"/>
    <cellStyle name="Note 2 2 2 4 2" xfId="1271"/>
    <cellStyle name="Note 2 2 2 5" xfId="1272"/>
    <cellStyle name="Note 2 2 3" xfId="1273"/>
    <cellStyle name="Note 2 2 3 2" xfId="1274"/>
    <cellStyle name="Note 2 2 3 2 2" xfId="1275"/>
    <cellStyle name="Note 2 2 3 3" xfId="1276"/>
    <cellStyle name="Note 2 2 4" xfId="1277"/>
    <cellStyle name="Note 2 2 4 2" xfId="1278"/>
    <cellStyle name="Note 2 2 4 2 2" xfId="1279"/>
    <cellStyle name="Note 2 2 4 3" xfId="1280"/>
    <cellStyle name="Note 2 2 5" xfId="1281"/>
    <cellStyle name="Note 2 2 5 2" xfId="1282"/>
    <cellStyle name="Note 2 2 6" xfId="1283"/>
    <cellStyle name="Note 2 2 7" xfId="1558"/>
    <cellStyle name="Note 2 3" xfId="1284"/>
    <cellStyle name="Note 2 3 2" xfId="1285"/>
    <cellStyle name="Note 2 3 2 2" xfId="1286"/>
    <cellStyle name="Note 2 3 2 2 2" xfId="1287"/>
    <cellStyle name="Note 2 3 2 3" xfId="1288"/>
    <cellStyle name="Note 2 3 3" xfId="1289"/>
    <cellStyle name="Note 2 3 3 2" xfId="1290"/>
    <cellStyle name="Note 2 3 3 2 2" xfId="1291"/>
    <cellStyle name="Note 2 3 3 3" xfId="1292"/>
    <cellStyle name="Note 2 3 4" xfId="1293"/>
    <cellStyle name="Note 2 3 4 2" xfId="1294"/>
    <cellStyle name="Note 2 3 5" xfId="1295"/>
    <cellStyle name="Note 2 4" xfId="1296"/>
    <cellStyle name="Note 2 4 2" xfId="1297"/>
    <cellStyle name="Note 2 4 2 2" xfId="1298"/>
    <cellStyle name="Note 2 4 3" xfId="1299"/>
    <cellStyle name="Note 2 5" xfId="1300"/>
    <cellStyle name="Note 2 5 2" xfId="1301"/>
    <cellStyle name="Note 2 5 2 2" xfId="1302"/>
    <cellStyle name="Note 2 5 3" xfId="1303"/>
    <cellStyle name="Note 2 6" xfId="1304"/>
    <cellStyle name="Note 2 6 2" xfId="1305"/>
    <cellStyle name="Note 2 7" xfId="1306"/>
    <cellStyle name="Note 2 8" xfId="1307"/>
    <cellStyle name="Note 2 8 2" xfId="1502"/>
    <cellStyle name="Note 2 9" xfId="1757"/>
    <cellStyle name="Note 3" xfId="1308"/>
    <cellStyle name="Note 3 2" xfId="1309"/>
    <cellStyle name="Note 3 2 2" xfId="1310"/>
    <cellStyle name="Note 3 3" xfId="1311"/>
    <cellStyle name="Note 4" xfId="1312"/>
    <cellStyle name="Note 4 2" xfId="1313"/>
    <cellStyle name="Note 5" xfId="1555"/>
    <cellStyle name="Number" xfId="1758"/>
    <cellStyle name="Number0DecimalStyle" xfId="1759"/>
    <cellStyle name="Number10DecimalStyle" xfId="1760"/>
    <cellStyle name="Number1DecimalStyle" xfId="1761"/>
    <cellStyle name="Number2DecimalStyle" xfId="1762"/>
    <cellStyle name="Number3DecimalStyle" xfId="1763"/>
    <cellStyle name="Number4DecimalStyle" xfId="1764"/>
    <cellStyle name="Number5DecimalStyle" xfId="1765"/>
    <cellStyle name="Number6DecimalStyle" xfId="1766"/>
    <cellStyle name="Number7DecimalStyle" xfId="1767"/>
    <cellStyle name="Number8DecimalStyle" xfId="1768"/>
    <cellStyle name="Number9DecimalStyle" xfId="1769"/>
    <cellStyle name="Output" xfId="1432" builtinId="21" customBuiltin="1"/>
    <cellStyle name="Output 2" xfId="1491"/>
    <cellStyle name="Output 2 2" xfId="1770"/>
    <cellStyle name="Output 3" xfId="1493"/>
    <cellStyle name="Percent" xfId="2" builtinId="5"/>
    <cellStyle name="Percent [2]" xfId="1771"/>
    <cellStyle name="Percent 10" xfId="1314"/>
    <cellStyle name="Percent 10 2" xfId="1315"/>
    <cellStyle name="Percent 10 2 2" xfId="1316"/>
    <cellStyle name="Percent 11" xfId="1317"/>
    <cellStyle name="Percent 11 2" xfId="1318"/>
    <cellStyle name="Percent 12" xfId="1319"/>
    <cellStyle name="Percent 12 2" xfId="1320"/>
    <cellStyle name="Percent 2" xfId="1321"/>
    <cellStyle name="Percent 2 2" xfId="1322"/>
    <cellStyle name="Percent 2 2 2" xfId="1323"/>
    <cellStyle name="Percent 2 2 2 2" xfId="1324"/>
    <cellStyle name="Percent 2 2 2 2 2" xfId="1325"/>
    <cellStyle name="Percent 2 2 2 2 2 2" xfId="1326"/>
    <cellStyle name="Percent 2 2 2 2 3" xfId="1327"/>
    <cellStyle name="Percent 2 2 2 3" xfId="1328"/>
    <cellStyle name="Percent 2 2 2 3 2" xfId="1329"/>
    <cellStyle name="Percent 2 2 2 4" xfId="1330"/>
    <cellStyle name="Percent 2 2 2 5" xfId="1774"/>
    <cellStyle name="Percent 2 2 3" xfId="1331"/>
    <cellStyle name="Percent 2 2 4" xfId="1332"/>
    <cellStyle name="Percent 2 2 4 2" xfId="1333"/>
    <cellStyle name="Percent 2 2 4 2 2" xfId="1334"/>
    <cellStyle name="Percent 2 2 4 3" xfId="1335"/>
    <cellStyle name="Percent 2 2 5" xfId="1336"/>
    <cellStyle name="Percent 2 2 5 2" xfId="1337"/>
    <cellStyle name="Percent 2 2 6" xfId="1338"/>
    <cellStyle name="Percent 2 2 7" xfId="1551"/>
    <cellStyle name="Percent 2 2 8" xfId="1773"/>
    <cellStyle name="Percent 2 3" xfId="1339"/>
    <cellStyle name="Percent 2 3 2" xfId="1776"/>
    <cellStyle name="Percent 2 3 3" xfId="1775"/>
    <cellStyle name="Percent 2 4" xfId="1340"/>
    <cellStyle name="Percent 2 4 2" xfId="1778"/>
    <cellStyle name="Percent 2 4 3" xfId="1777"/>
    <cellStyle name="Percent 2 5" xfId="1772"/>
    <cellStyle name="Percent 3" xfId="1341"/>
    <cellStyle name="Percent 3 2" xfId="1342"/>
    <cellStyle name="Percent 3 2 2" xfId="1343"/>
    <cellStyle name="Percent 3 2 2 2" xfId="1344"/>
    <cellStyle name="Percent 3 2 2 2 2" xfId="1345"/>
    <cellStyle name="Percent 3 2 2 3" xfId="1346"/>
    <cellStyle name="Percent 3 2 3" xfId="1347"/>
    <cellStyle name="Percent 3 2 3 2" xfId="1348"/>
    <cellStyle name="Percent 3 2 4" xfId="1349"/>
    <cellStyle name="Percent 3 2 5" xfId="1517"/>
    <cellStyle name="Percent 3 2 6" xfId="1780"/>
    <cellStyle name="Percent 3 3" xfId="1350"/>
    <cellStyle name="Percent 3 4" xfId="1351"/>
    <cellStyle name="Percent 3 4 2" xfId="1352"/>
    <cellStyle name="Percent 3 4 2 2" xfId="1353"/>
    <cellStyle name="Percent 3 4 3" xfId="1354"/>
    <cellStyle name="Percent 3 5" xfId="1355"/>
    <cellStyle name="Percent 3 5 2" xfId="1356"/>
    <cellStyle name="Percent 3 6" xfId="1357"/>
    <cellStyle name="Percent 3 7" xfId="1508"/>
    <cellStyle name="Percent 3 8" xfId="1779"/>
    <cellStyle name="Percent 4" xfId="1358"/>
    <cellStyle name="Percent 4 2" xfId="1359"/>
    <cellStyle name="Percent 4 2 2" xfId="1519"/>
    <cellStyle name="Percent 4 2 2 2" xfId="1783"/>
    <cellStyle name="Percent 4 2 3" xfId="1782"/>
    <cellStyle name="Percent 4 3" xfId="1360"/>
    <cellStyle name="Percent 4 4" xfId="1361"/>
    <cellStyle name="Percent 4 4 2" xfId="1362"/>
    <cellStyle name="Percent 4 4 2 2" xfId="1363"/>
    <cellStyle name="Percent 4 4 3" xfId="1364"/>
    <cellStyle name="Percent 4 5" xfId="1365"/>
    <cellStyle name="Percent 4 5 2" xfId="1366"/>
    <cellStyle name="Percent 4 6" xfId="1367"/>
    <cellStyle name="Percent 4 7" xfId="1520"/>
    <cellStyle name="Percent 4 8" xfId="1781"/>
    <cellStyle name="Percent 5" xfId="1368"/>
    <cellStyle name="Percent 5 2" xfId="1369"/>
    <cellStyle name="Percent 5 2 2" xfId="1370"/>
    <cellStyle name="Percent 5 2 2 2" xfId="1371"/>
    <cellStyle name="Percent 5 2 2 2 2" xfId="1372"/>
    <cellStyle name="Percent 5 2 2 2 2 2" xfId="1373"/>
    <cellStyle name="Percent 5 2 2 2 3" xfId="1374"/>
    <cellStyle name="Percent 5 2 2 3" xfId="1375"/>
    <cellStyle name="Percent 5 2 2 3 2" xfId="1376"/>
    <cellStyle name="Percent 5 2 2 3 2 2" xfId="1377"/>
    <cellStyle name="Percent 5 2 2 3 3" xfId="1378"/>
    <cellStyle name="Percent 5 2 2 4" xfId="1379"/>
    <cellStyle name="Percent 5 2 2 4 2" xfId="1380"/>
    <cellStyle name="Percent 5 2 2 5" xfId="1381"/>
    <cellStyle name="Percent 5 2 3" xfId="1382"/>
    <cellStyle name="Percent 5 2 3 2" xfId="1383"/>
    <cellStyle name="Percent 5 2 3 2 2" xfId="1384"/>
    <cellStyle name="Percent 5 2 3 3" xfId="1385"/>
    <cellStyle name="Percent 5 2 4" xfId="1386"/>
    <cellStyle name="Percent 5 2 4 2" xfId="1387"/>
    <cellStyle name="Percent 5 2 4 2 2" xfId="1388"/>
    <cellStyle name="Percent 5 2 4 3" xfId="1389"/>
    <cellStyle name="Percent 5 2 5" xfId="1390"/>
    <cellStyle name="Percent 5 2 5 2" xfId="1391"/>
    <cellStyle name="Percent 5 2 6" xfId="1392"/>
    <cellStyle name="Percent 5 3" xfId="1393"/>
    <cellStyle name="Percent 5 3 2" xfId="1394"/>
    <cellStyle name="Percent 5 3 2 2" xfId="1395"/>
    <cellStyle name="Percent 5 3 2 2 2" xfId="1396"/>
    <cellStyle name="Percent 5 3 2 3" xfId="1397"/>
    <cellStyle name="Percent 5 3 3" xfId="1398"/>
    <cellStyle name="Percent 5 3 3 2" xfId="1399"/>
    <cellStyle name="Percent 5 3 3 2 2" xfId="1400"/>
    <cellStyle name="Percent 5 3 3 3" xfId="1401"/>
    <cellStyle name="Percent 5 3 4" xfId="1402"/>
    <cellStyle name="Percent 5 3 4 2" xfId="1403"/>
    <cellStyle name="Percent 5 3 5" xfId="1404"/>
    <cellStyle name="Percent 5 4" xfId="1405"/>
    <cellStyle name="Percent 5 4 2" xfId="1406"/>
    <cellStyle name="Percent 5 4 2 2" xfId="1407"/>
    <cellStyle name="Percent 5 4 3" xfId="1408"/>
    <cellStyle name="Percent 5 5" xfId="1409"/>
    <cellStyle name="Percent 5 5 2" xfId="1410"/>
    <cellStyle name="Percent 5 5 2 2" xfId="1411"/>
    <cellStyle name="Percent 5 5 3" xfId="1412"/>
    <cellStyle name="Percent 5 6" xfId="1413"/>
    <cellStyle name="Percent 5 6 2" xfId="1414"/>
    <cellStyle name="Percent 5 7" xfId="1415"/>
    <cellStyle name="Percent 5 8" xfId="1784"/>
    <cellStyle name="Percent 6" xfId="1416"/>
    <cellStyle name="Percent 6 2" xfId="1417"/>
    <cellStyle name="Percent 6 3" xfId="1785"/>
    <cellStyle name="Percent 7" xfId="1418"/>
    <cellStyle name="Percent 7 2" xfId="1419"/>
    <cellStyle name="Percent 7 3" xfId="1786"/>
    <cellStyle name="Percent 8" xfId="1420"/>
    <cellStyle name="Percent 9" xfId="1421"/>
    <cellStyle name="Percent 9 2" xfId="1422"/>
    <cellStyle name="Single Border" xfId="1787"/>
    <cellStyle name="TextStyle" xfId="1788"/>
    <cellStyle name="Title" xfId="1423" builtinId="15" customBuiltin="1"/>
    <cellStyle name="Title 2" xfId="1470"/>
    <cellStyle name="Title 2 2" xfId="1789"/>
    <cellStyle name="Title 3" xfId="1513"/>
    <cellStyle name="Total" xfId="1438" builtinId="25" customBuiltin="1"/>
    <cellStyle name="Total 2" xfId="1496"/>
    <cellStyle name="Total 2 2" xfId="1790"/>
    <cellStyle name="Total 3" xfId="1549"/>
    <cellStyle name="w/$" xfId="1791"/>
    <cellStyle name="w/o $" xfId="1792"/>
    <cellStyle name="Warning Text" xfId="1436" builtinId="11" customBuiltin="1"/>
    <cellStyle name="Warning Text 2" xfId="1473"/>
    <cellStyle name="Warning Text 2 2" xfId="1793"/>
    <cellStyle name="Warning Text 3" xfId="15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247650</xdr:colOff>
      <xdr:row>163</xdr:row>
      <xdr:rowOff>371475</xdr:rowOff>
    </xdr:from>
    <xdr:to>
      <xdr:col>4</xdr:col>
      <xdr:colOff>276225</xdr:colOff>
      <xdr:row>176</xdr:row>
      <xdr:rowOff>333375</xdr:rowOff>
    </xdr:to>
    <xdr:cxnSp macro="">
      <xdr:nvCxnSpPr>
        <xdr:cNvPr id="3" name="Straight Arrow Connector 2"/>
        <xdr:cNvCxnSpPr/>
      </xdr:nvCxnSpPr>
      <xdr:spPr>
        <a:xfrm flipH="1">
          <a:off x="3009900" y="44110275"/>
          <a:ext cx="28575" cy="398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257175</xdr:colOff>
      <xdr:row>163</xdr:row>
      <xdr:rowOff>28575</xdr:rowOff>
    </xdr:from>
    <xdr:to>
      <xdr:col>4</xdr:col>
      <xdr:colOff>285750</xdr:colOff>
      <xdr:row>175</xdr:row>
      <xdr:rowOff>219075</xdr:rowOff>
    </xdr:to>
    <xdr:cxnSp macro="">
      <xdr:nvCxnSpPr>
        <xdr:cNvPr id="3" name="Straight Arrow Connector 2"/>
        <xdr:cNvCxnSpPr/>
      </xdr:nvCxnSpPr>
      <xdr:spPr>
        <a:xfrm flipH="1">
          <a:off x="4410075" y="40195500"/>
          <a:ext cx="28575" cy="398145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zoomScaleNormal="100" workbookViewId="0">
      <pane ySplit="7" topLeftCell="A29" activePane="bottomLeft" state="frozen"/>
      <selection pane="bottomLeft" activeCell="A7" sqref="A7"/>
    </sheetView>
  </sheetViews>
  <sheetFormatPr defaultRowHeight="15"/>
  <cols>
    <col min="1" max="1" width="67.85546875" customWidth="1"/>
    <col min="6" max="6" width="22.85546875" style="54" customWidth="1"/>
    <col min="7" max="8" width="9.140625" style="74"/>
    <col min="9" max="9" width="22.85546875" style="54" customWidth="1"/>
    <col min="11" max="11" width="10.5703125" bestFit="1" customWidth="1"/>
  </cols>
  <sheetData>
    <row r="1" spans="1:9">
      <c r="A1" s="248" t="s">
        <v>1405</v>
      </c>
      <c r="B1" s="248"/>
      <c r="C1" s="248"/>
      <c r="D1" s="248"/>
      <c r="E1" s="248"/>
      <c r="F1" s="248"/>
      <c r="G1" s="248"/>
      <c r="H1" s="248"/>
      <c r="I1" s="248"/>
    </row>
    <row r="2" spans="1:9">
      <c r="A2" s="250" t="s">
        <v>833</v>
      </c>
      <c r="B2" s="250"/>
      <c r="C2" s="250"/>
      <c r="D2" s="250"/>
      <c r="E2" s="250"/>
      <c r="F2" s="250"/>
      <c r="G2" s="250"/>
      <c r="H2" s="250"/>
      <c r="I2" s="250"/>
    </row>
    <row r="3" spans="1:9" s="144" customFormat="1">
      <c r="A3" s="39"/>
      <c r="B3" s="39"/>
      <c r="C3" s="39"/>
      <c r="D3" s="39"/>
      <c r="E3" s="39"/>
      <c r="F3" s="39"/>
      <c r="G3" s="39"/>
      <c r="H3" s="39"/>
      <c r="I3" s="39"/>
    </row>
    <row r="4" spans="1:9" s="144" customFormat="1" ht="36.75" customHeight="1">
      <c r="A4" s="251" t="s">
        <v>834</v>
      </c>
      <c r="B4" s="251"/>
      <c r="C4" s="251"/>
      <c r="D4" s="251"/>
      <c r="E4" s="251"/>
      <c r="F4" s="251"/>
      <c r="G4" s="251"/>
      <c r="H4" s="251"/>
      <c r="I4" s="251"/>
    </row>
    <row r="5" spans="1:9" s="144" customFormat="1">
      <c r="A5" s="39"/>
      <c r="B5" s="39"/>
      <c r="C5" s="39"/>
      <c r="D5" s="39"/>
      <c r="E5" s="39"/>
      <c r="F5" s="39"/>
      <c r="G5" s="39"/>
      <c r="H5" s="39"/>
      <c r="I5" s="39"/>
    </row>
    <row r="6" spans="1:9">
      <c r="A6" s="37" t="s">
        <v>121</v>
      </c>
    </row>
    <row r="7" spans="1:9">
      <c r="A7" s="38" t="s">
        <v>788</v>
      </c>
      <c r="F7" s="55" t="s">
        <v>122</v>
      </c>
      <c r="I7" s="55" t="s">
        <v>123</v>
      </c>
    </row>
    <row r="9" spans="1:9" ht="79.5" customHeight="1">
      <c r="A9" s="249" t="s">
        <v>839</v>
      </c>
      <c r="B9" s="249"/>
      <c r="C9" s="249"/>
      <c r="D9" s="249"/>
      <c r="E9" s="249"/>
      <c r="F9" s="249"/>
      <c r="G9" s="249"/>
      <c r="H9" s="249"/>
      <c r="I9" s="249"/>
    </row>
    <row r="10" spans="1:9" s="6" customFormat="1">
      <c r="F10" s="54"/>
      <c r="G10" s="74"/>
      <c r="H10" s="74"/>
      <c r="I10" s="54"/>
    </row>
    <row r="12" spans="1:9" ht="34.5" customHeight="1">
      <c r="A12" s="249" t="s">
        <v>1410</v>
      </c>
      <c r="B12" s="249"/>
      <c r="C12" s="249"/>
      <c r="D12" s="249"/>
      <c r="E12" s="249"/>
      <c r="F12" s="249"/>
      <c r="G12" s="249"/>
      <c r="H12" s="249"/>
      <c r="I12" s="249"/>
    </row>
    <row r="14" spans="1:9">
      <c r="A14" t="s">
        <v>127</v>
      </c>
      <c r="F14" s="58">
        <f>VLOOKUP($A$7,'LGOP Results 19'!$A:$BA,8,FALSE)</f>
        <v>4028</v>
      </c>
      <c r="G14" s="143"/>
      <c r="H14" s="143"/>
      <c r="I14" s="58"/>
    </row>
    <row r="15" spans="1:9">
      <c r="A15" t="s">
        <v>125</v>
      </c>
      <c r="F15" s="58"/>
      <c r="G15" s="143"/>
      <c r="H15" s="143"/>
      <c r="I15" s="58">
        <f>F14</f>
        <v>4028</v>
      </c>
    </row>
    <row r="16" spans="1:9">
      <c r="A16" s="157"/>
    </row>
    <row r="17" spans="1:9" s="176" customFormat="1">
      <c r="F17" s="54"/>
      <c r="G17" s="74"/>
      <c r="H17" s="74"/>
      <c r="I17" s="54"/>
    </row>
    <row r="18" spans="1:9" ht="80.25" customHeight="1">
      <c r="A18" s="249" t="s">
        <v>1411</v>
      </c>
      <c r="B18" s="249"/>
      <c r="C18" s="249"/>
      <c r="D18" s="249"/>
      <c r="E18" s="249"/>
      <c r="F18" s="249"/>
      <c r="G18" s="249"/>
      <c r="H18" s="249"/>
      <c r="I18" s="249"/>
    </row>
    <row r="20" spans="1:9">
      <c r="A20" t="s">
        <v>124</v>
      </c>
      <c r="F20" s="58">
        <f>I21</f>
        <v>21267</v>
      </c>
      <c r="G20" s="143"/>
      <c r="H20" s="143"/>
      <c r="I20" s="58"/>
    </row>
    <row r="21" spans="1:9">
      <c r="A21" t="s">
        <v>1412</v>
      </c>
      <c r="F21" s="58"/>
      <c r="G21" s="143"/>
      <c r="H21" s="143"/>
      <c r="I21" s="58">
        <f>-VLOOKUP($A$7,'LGOP Results 19'!$A:$BA,18,FALSE)</f>
        <v>21267</v>
      </c>
    </row>
    <row r="22" spans="1:9">
      <c r="A22" s="157" t="s">
        <v>1415</v>
      </c>
    </row>
    <row r="23" spans="1:9" s="176" customFormat="1">
      <c r="F23" s="54"/>
      <c r="G23" s="74"/>
      <c r="H23" s="74"/>
      <c r="I23" s="54"/>
    </row>
    <row r="24" spans="1:9" ht="66.75" customHeight="1">
      <c r="A24" s="249" t="s">
        <v>1416</v>
      </c>
      <c r="B24" s="249"/>
      <c r="C24" s="249"/>
      <c r="D24" s="249"/>
      <c r="E24" s="249"/>
      <c r="F24" s="249"/>
      <c r="G24" s="249"/>
      <c r="H24" s="249"/>
      <c r="I24" s="249"/>
    </row>
    <row r="26" spans="1:9">
      <c r="A26" t="s">
        <v>1413</v>
      </c>
      <c r="F26" s="58">
        <f>-VLOOKUP($A$7,'LGOP Results 19'!$A:$BA,38,FALSE)</f>
        <v>2626</v>
      </c>
      <c r="G26" s="143"/>
      <c r="H26" s="143"/>
      <c r="I26" s="58"/>
    </row>
    <row r="27" spans="1:9">
      <c r="A27" t="s">
        <v>125</v>
      </c>
      <c r="F27" s="58"/>
      <c r="G27" s="143"/>
      <c r="H27" s="143"/>
      <c r="I27" s="58">
        <f>F26</f>
        <v>2626</v>
      </c>
    </row>
    <row r="28" spans="1:9">
      <c r="A28" s="157" t="s">
        <v>1414</v>
      </c>
    </row>
    <row r="29" spans="1:9" s="176" customFormat="1">
      <c r="F29" s="54"/>
      <c r="G29" s="74"/>
      <c r="H29" s="74"/>
      <c r="I29" s="54"/>
    </row>
    <row r="30" spans="1:9" s="176" customFormat="1">
      <c r="F30" s="54"/>
      <c r="G30" s="74"/>
      <c r="H30" s="74"/>
      <c r="I30" s="54"/>
    </row>
    <row r="31" spans="1:9" ht="75.75" customHeight="1">
      <c r="A31" s="249" t="s">
        <v>1417</v>
      </c>
      <c r="B31" s="249"/>
      <c r="C31" s="249"/>
      <c r="D31" s="249"/>
      <c r="E31" s="249"/>
      <c r="F31" s="249"/>
      <c r="G31" s="249"/>
      <c r="H31" s="249"/>
      <c r="I31" s="249"/>
    </row>
    <row r="33" spans="1:11">
      <c r="A33" t="s">
        <v>124</v>
      </c>
      <c r="F33" s="58">
        <f>I34</f>
        <v>-3507</v>
      </c>
      <c r="G33" s="143"/>
      <c r="H33" s="143"/>
      <c r="I33" s="58"/>
    </row>
    <row r="34" spans="1:11">
      <c r="A34" t="s">
        <v>1418</v>
      </c>
      <c r="F34" s="58"/>
      <c r="G34" s="143"/>
      <c r="H34" s="143"/>
      <c r="I34" s="58">
        <f>-VLOOKUP($A$7,'LGOP Results 19'!$A:$BA,19,FALSE)</f>
        <v>-3507</v>
      </c>
      <c r="K34" s="102"/>
    </row>
    <row r="35" spans="1:11">
      <c r="A35" s="157" t="s">
        <v>1419</v>
      </c>
    </row>
    <row r="36" spans="1:11" s="81" customFormat="1">
      <c r="F36" s="54"/>
      <c r="G36" s="74"/>
      <c r="H36" s="74"/>
      <c r="I36" s="54"/>
    </row>
    <row r="37" spans="1:11" ht="60.75" customHeight="1">
      <c r="A37" s="249" t="s">
        <v>1423</v>
      </c>
      <c r="B37" s="249"/>
      <c r="C37" s="249"/>
      <c r="D37" s="249"/>
      <c r="E37" s="249"/>
      <c r="F37" s="249"/>
      <c r="G37" s="249"/>
      <c r="H37" s="249"/>
      <c r="I37" s="249"/>
    </row>
    <row r="39" spans="1:11">
      <c r="A39" t="s">
        <v>128</v>
      </c>
      <c r="F39" s="58">
        <f>-VLOOKUP($A$7,'LGOP Results 19'!$A:$BA,36,FALSE)</f>
        <v>257</v>
      </c>
      <c r="G39" s="143"/>
      <c r="H39" s="143"/>
      <c r="I39" s="58"/>
    </row>
    <row r="40" spans="1:11">
      <c r="A40" t="s">
        <v>125</v>
      </c>
      <c r="F40" s="58"/>
      <c r="G40" s="143"/>
      <c r="H40" s="143"/>
      <c r="I40" s="58">
        <f>F39</f>
        <v>257</v>
      </c>
    </row>
    <row r="41" spans="1:11" s="144" customFormat="1">
      <c r="A41" s="157" t="s">
        <v>1420</v>
      </c>
      <c r="F41" s="54"/>
      <c r="G41" s="74"/>
      <c r="H41" s="74"/>
      <c r="I41" s="54"/>
    </row>
    <row r="42" spans="1:11" s="176" customFormat="1">
      <c r="F42" s="54"/>
      <c r="G42" s="74"/>
      <c r="H42" s="74"/>
      <c r="I42" s="54"/>
    </row>
    <row r="43" spans="1:11" s="176" customFormat="1">
      <c r="A43" s="176" t="s">
        <v>1422</v>
      </c>
      <c r="F43" s="58">
        <f>-VLOOKUP($A$7,'LGOP Results 19'!$A:$BA,37,FALSE)</f>
        <v>-433</v>
      </c>
      <c r="G43" s="143"/>
      <c r="H43" s="143"/>
      <c r="I43" s="58"/>
    </row>
    <row r="44" spans="1:11" s="176" customFormat="1">
      <c r="A44" s="176" t="s">
        <v>125</v>
      </c>
      <c r="F44" s="58"/>
      <c r="G44" s="143"/>
      <c r="H44" s="143"/>
      <c r="I44" s="58">
        <f>F43</f>
        <v>-433</v>
      </c>
    </row>
    <row r="45" spans="1:11" s="176" customFormat="1">
      <c r="A45" s="157" t="s">
        <v>1421</v>
      </c>
      <c r="F45" s="54"/>
      <c r="G45" s="74"/>
      <c r="H45" s="74"/>
      <c r="I45" s="54"/>
    </row>
    <row r="47" spans="1:11" ht="60" customHeight="1">
      <c r="A47" s="249" t="s">
        <v>1424</v>
      </c>
      <c r="B47" s="249"/>
      <c r="C47" s="249"/>
      <c r="D47" s="249"/>
      <c r="E47" s="249"/>
      <c r="F47" s="249"/>
      <c r="G47" s="249"/>
      <c r="H47" s="249"/>
      <c r="I47" s="249"/>
    </row>
    <row r="49" spans="1:9">
      <c r="A49" t="s">
        <v>124</v>
      </c>
      <c r="F49" s="58">
        <f>I50</f>
        <v>559.45000000000005</v>
      </c>
      <c r="G49" s="143"/>
      <c r="H49" s="143"/>
      <c r="I49" s="58"/>
    </row>
    <row r="50" spans="1:9">
      <c r="A50" t="s">
        <v>129</v>
      </c>
      <c r="F50" s="58"/>
      <c r="G50" s="143"/>
      <c r="H50" s="143"/>
      <c r="I50" s="58">
        <f>VLOOKUP($A$7,'LGOP Results 19'!$A:$BA,20,FALSE)</f>
        <v>559.45000000000005</v>
      </c>
    </row>
    <row r="52" spans="1:9" ht="79.5" customHeight="1">
      <c r="A52" s="252" t="s">
        <v>1425</v>
      </c>
      <c r="B52" s="252"/>
      <c r="C52" s="252"/>
      <c r="D52" s="252"/>
      <c r="E52" s="252"/>
      <c r="F52" s="252"/>
      <c r="G52" s="252"/>
      <c r="H52" s="252"/>
      <c r="I52" s="252"/>
    </row>
    <row r="53" spans="1:9">
      <c r="A53" s="74"/>
      <c r="B53" s="74"/>
      <c r="C53" s="74"/>
      <c r="D53" s="74"/>
      <c r="E53" s="74"/>
    </row>
    <row r="54" spans="1:9">
      <c r="A54" s="74" t="s">
        <v>842</v>
      </c>
      <c r="B54" s="74"/>
      <c r="C54" s="74"/>
      <c r="D54" s="74"/>
      <c r="E54" s="74"/>
      <c r="F54" s="58">
        <f>VLOOKUP($A$7,'LGOP Results 19'!$A:$BA,9,FALSE)</f>
        <v>1188.71</v>
      </c>
      <c r="G54" s="143"/>
      <c r="H54" s="143"/>
      <c r="I54" s="58"/>
    </row>
    <row r="55" spans="1:9">
      <c r="A55" s="74"/>
      <c r="B55" s="74"/>
      <c r="C55" s="74"/>
      <c r="D55" s="74"/>
      <c r="E55" s="74"/>
    </row>
    <row r="56" spans="1:9" ht="15.75" thickBot="1">
      <c r="A56" s="74"/>
      <c r="B56" s="74"/>
      <c r="C56" s="74"/>
      <c r="D56" s="74"/>
      <c r="E56" s="74"/>
    </row>
    <row r="57" spans="1:9">
      <c r="A57" s="40" t="s">
        <v>130</v>
      </c>
      <c r="B57" s="41"/>
      <c r="C57" s="41"/>
      <c r="D57" s="41"/>
      <c r="E57" s="41"/>
      <c r="F57" s="93"/>
      <c r="G57" s="94"/>
      <c r="H57" s="94"/>
      <c r="I57" s="95">
        <f>I64+I15-F33+I40-F49-F20+I27+I44</f>
        <v>45241.55</v>
      </c>
    </row>
    <row r="58" spans="1:9">
      <c r="A58" s="42" t="s">
        <v>131</v>
      </c>
      <c r="B58" s="43"/>
      <c r="C58" s="43"/>
      <c r="D58" s="43"/>
      <c r="E58" s="43"/>
      <c r="F58" s="96"/>
      <c r="G58" s="97"/>
      <c r="H58" s="97"/>
      <c r="I58" s="98">
        <f>VLOOKUP($A$7,'LGOP Results 19'!$A:$BA,6,FALSE)</f>
        <v>45242</v>
      </c>
    </row>
    <row r="59" spans="1:9">
      <c r="A59" s="158" t="s">
        <v>1436</v>
      </c>
      <c r="B59" s="43"/>
      <c r="C59" s="43"/>
      <c r="D59" s="43"/>
      <c r="E59" s="43"/>
      <c r="F59" s="96"/>
      <c r="G59" s="97"/>
      <c r="H59" s="97"/>
      <c r="I59" s="98">
        <f>I57-I58</f>
        <v>-0.44999999999708962</v>
      </c>
    </row>
    <row r="60" spans="1:9" s="176" customFormat="1">
      <c r="A60" s="42"/>
      <c r="B60" s="43"/>
      <c r="C60" s="43"/>
      <c r="D60" s="43"/>
      <c r="E60" s="43"/>
      <c r="F60" s="96"/>
      <c r="G60" s="97"/>
      <c r="H60" s="97"/>
      <c r="I60" s="98"/>
    </row>
    <row r="61" spans="1:9">
      <c r="A61" s="42" t="s">
        <v>132</v>
      </c>
      <c r="B61" s="43"/>
      <c r="C61" s="43"/>
      <c r="D61" s="43"/>
      <c r="E61" s="43"/>
      <c r="F61" s="96"/>
      <c r="G61" s="97"/>
      <c r="H61" s="97"/>
      <c r="I61" s="98">
        <f>I15-F33+I40-F49-F20+I27+I44</f>
        <v>-11841.45</v>
      </c>
    </row>
    <row r="62" spans="1:9">
      <c r="A62" s="42" t="s">
        <v>133</v>
      </c>
      <c r="B62" s="43"/>
      <c r="C62" s="43"/>
      <c r="D62" s="43"/>
      <c r="E62" s="43"/>
      <c r="F62" s="96"/>
      <c r="G62" s="97"/>
      <c r="H62" s="97"/>
      <c r="I62" s="98">
        <f>VLOOKUP($A$7,'LGOP Results 19'!$A:$BA,45,FALSE)</f>
        <v>-11841</v>
      </c>
    </row>
    <row r="63" spans="1:9">
      <c r="A63" s="42"/>
      <c r="B63" s="43"/>
      <c r="C63" s="43"/>
      <c r="D63" s="43"/>
      <c r="E63" s="43"/>
      <c r="F63" s="96"/>
      <c r="G63" s="97"/>
      <c r="H63" s="97"/>
      <c r="I63" s="98">
        <f>I61-I62</f>
        <v>-0.4500000000007276</v>
      </c>
    </row>
    <row r="64" spans="1:9">
      <c r="A64" s="42" t="s">
        <v>838</v>
      </c>
      <c r="B64" s="43"/>
      <c r="C64" s="43"/>
      <c r="D64" s="43"/>
      <c r="E64" s="43"/>
      <c r="F64" s="96"/>
      <c r="G64" s="97"/>
      <c r="H64" s="97"/>
      <c r="I64" s="98">
        <f>VLOOKUP($A$7,'LGOP Results 19'!$A:$BA,7,FALSE)</f>
        <v>57083</v>
      </c>
    </row>
    <row r="65" spans="1:9" s="207" customFormat="1">
      <c r="A65" s="42" t="s">
        <v>1451</v>
      </c>
      <c r="B65" s="43"/>
      <c r="C65" s="43"/>
      <c r="D65" s="43"/>
      <c r="E65" s="43"/>
      <c r="F65" s="96"/>
      <c r="G65" s="97"/>
      <c r="H65" s="97"/>
      <c r="I65" s="98">
        <f>VLOOKUP($A$7,'LGOP Results 19'!$A:$BX,70,FALSE)</f>
        <v>-1747</v>
      </c>
    </row>
    <row r="66" spans="1:9" s="207" customFormat="1">
      <c r="A66" s="42" t="s">
        <v>1452</v>
      </c>
      <c r="B66" s="43"/>
      <c r="C66" s="43"/>
      <c r="D66" s="43"/>
      <c r="E66" s="43"/>
      <c r="F66" s="96"/>
      <c r="G66" s="97"/>
      <c r="H66" s="97"/>
      <c r="I66" s="98">
        <f>VLOOKUP($A$7,'LGOP Results 19'!$A:$BX,50,FALSE)</f>
        <v>3074</v>
      </c>
    </row>
    <row r="67" spans="1:9" s="207" customFormat="1">
      <c r="A67" s="42" t="s">
        <v>1453</v>
      </c>
      <c r="B67" s="43"/>
      <c r="C67" s="43"/>
      <c r="D67" s="43"/>
      <c r="E67" s="43"/>
      <c r="F67" s="96"/>
      <c r="G67" s="97"/>
      <c r="H67" s="97"/>
      <c r="I67" s="98">
        <f>VLOOKUP($A$7,'LGOP Results 19'!$A:$BX,60,FALSE)</f>
        <v>-18641</v>
      </c>
    </row>
    <row r="68" spans="1:9" s="207" customFormat="1">
      <c r="A68" s="42"/>
      <c r="B68" s="43"/>
      <c r="C68" s="43"/>
      <c r="D68" s="43"/>
      <c r="E68" s="43"/>
      <c r="F68" s="96"/>
      <c r="G68" s="97"/>
      <c r="H68" s="97"/>
      <c r="I68" s="98"/>
    </row>
    <row r="69" spans="1:9" s="207" customFormat="1">
      <c r="A69" s="158"/>
      <c r="B69" s="43"/>
      <c r="C69" s="43"/>
      <c r="D69" s="43"/>
      <c r="E69" s="43"/>
      <c r="F69" s="96"/>
      <c r="G69" s="97"/>
      <c r="H69" s="97"/>
      <c r="I69" s="98"/>
    </row>
    <row r="70" spans="1:9" s="207" customFormat="1">
      <c r="A70" s="42"/>
      <c r="B70" s="43"/>
      <c r="C70" s="43"/>
      <c r="D70" s="43"/>
      <c r="E70" s="43"/>
      <c r="F70" s="96"/>
      <c r="G70" s="97"/>
      <c r="H70" s="97"/>
      <c r="I70" s="98"/>
    </row>
    <row r="71" spans="1:9">
      <c r="A71" s="44" t="s">
        <v>134</v>
      </c>
      <c r="B71" s="43"/>
      <c r="C71" s="43"/>
      <c r="D71" s="43"/>
      <c r="E71" s="43"/>
      <c r="F71" s="96"/>
      <c r="G71" s="97"/>
      <c r="H71" s="97"/>
      <c r="I71" s="98"/>
    </row>
    <row r="72" spans="1:9">
      <c r="A72" s="42"/>
      <c r="B72" s="43"/>
      <c r="C72" s="43"/>
      <c r="D72" s="43"/>
      <c r="E72" s="43"/>
      <c r="F72" s="96"/>
      <c r="G72" s="97"/>
      <c r="H72" s="97"/>
      <c r="I72" s="98"/>
    </row>
    <row r="73" spans="1:9">
      <c r="A73" s="42" t="s">
        <v>840</v>
      </c>
      <c r="B73" s="43"/>
      <c r="C73" s="43"/>
      <c r="D73" s="43"/>
      <c r="E73" s="43"/>
      <c r="F73" s="96"/>
      <c r="G73" s="97"/>
      <c r="H73" s="97"/>
      <c r="I73" s="98"/>
    </row>
    <row r="74" spans="1:9" s="144" customFormat="1">
      <c r="A74" s="42" t="s">
        <v>841</v>
      </c>
      <c r="B74" s="43"/>
      <c r="C74" s="43"/>
      <c r="D74" s="43"/>
      <c r="E74" s="43"/>
      <c r="F74" s="96"/>
      <c r="G74" s="97"/>
      <c r="H74" s="97"/>
      <c r="I74" s="98"/>
    </row>
    <row r="75" spans="1:9" s="144" customFormat="1">
      <c r="A75" s="42"/>
      <c r="B75" s="43"/>
      <c r="C75" s="43"/>
      <c r="D75" s="43"/>
      <c r="E75" s="43"/>
      <c r="F75" s="96"/>
      <c r="G75" s="97"/>
      <c r="H75" s="97"/>
      <c r="I75" s="98"/>
    </row>
    <row r="76" spans="1:9" ht="15.75" thickBot="1">
      <c r="A76" s="45"/>
      <c r="B76" s="46"/>
      <c r="C76" s="46"/>
      <c r="D76" s="46"/>
      <c r="E76" s="46"/>
      <c r="F76" s="99"/>
      <c r="G76" s="100"/>
      <c r="H76" s="100"/>
      <c r="I76" s="101"/>
    </row>
  </sheetData>
  <mergeCells count="11">
    <mergeCell ref="A47:I47"/>
    <mergeCell ref="A52:I52"/>
    <mergeCell ref="A24:I24"/>
    <mergeCell ref="A31:I31"/>
    <mergeCell ref="A37:I37"/>
    <mergeCell ref="A1:I1"/>
    <mergeCell ref="A9:I9"/>
    <mergeCell ref="A12:I12"/>
    <mergeCell ref="A18:I18"/>
    <mergeCell ref="A2:I2"/>
    <mergeCell ref="A4:I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'LGOP Results 19'!$A$5:$A$593</xm:f>
          </x14:formula1>
          <xm:sqref>A7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pane ySplit="7" topLeftCell="A50" activePane="bottomLeft" state="frozen"/>
      <selection pane="bottomLeft" activeCell="A7" sqref="A7"/>
    </sheetView>
  </sheetViews>
  <sheetFormatPr defaultRowHeight="15"/>
  <cols>
    <col min="1" max="1" width="67.28515625" customWidth="1"/>
    <col min="6" max="6" width="23.140625" style="54" customWidth="1"/>
    <col min="7" max="8" width="9.140625" style="74"/>
    <col min="9" max="9" width="19.5703125" style="54" bestFit="1" customWidth="1"/>
  </cols>
  <sheetData>
    <row r="1" spans="1:9">
      <c r="A1" s="248" t="s">
        <v>843</v>
      </c>
      <c r="B1" s="248"/>
      <c r="C1" s="248"/>
      <c r="D1" s="248"/>
      <c r="E1" s="248"/>
      <c r="F1" s="248"/>
      <c r="G1" s="248"/>
      <c r="H1" s="248"/>
      <c r="I1" s="248"/>
    </row>
    <row r="2" spans="1:9" s="144" customFormat="1">
      <c r="A2" s="250" t="s">
        <v>833</v>
      </c>
      <c r="B2" s="250"/>
      <c r="C2" s="250"/>
      <c r="D2" s="250"/>
      <c r="E2" s="250"/>
      <c r="F2" s="250"/>
      <c r="G2" s="250"/>
      <c r="H2" s="250"/>
      <c r="I2" s="250"/>
    </row>
    <row r="3" spans="1:9" s="144" customFormat="1">
      <c r="A3" s="39"/>
      <c r="B3" s="39"/>
      <c r="C3" s="39"/>
      <c r="D3" s="39"/>
      <c r="E3" s="39"/>
      <c r="F3" s="39"/>
      <c r="G3" s="39"/>
      <c r="H3" s="39"/>
      <c r="I3" s="39"/>
    </row>
    <row r="4" spans="1:9" s="144" customFormat="1" ht="36.75" customHeight="1">
      <c r="A4" s="251" t="s">
        <v>834</v>
      </c>
      <c r="B4" s="251"/>
      <c r="C4" s="251"/>
      <c r="D4" s="251"/>
      <c r="E4" s="251"/>
      <c r="F4" s="251"/>
      <c r="G4" s="251"/>
      <c r="H4" s="251"/>
      <c r="I4" s="251"/>
    </row>
    <row r="5" spans="1:9" s="144" customFormat="1">
      <c r="A5" s="39"/>
      <c r="B5" s="39"/>
      <c r="C5" s="39"/>
      <c r="D5" s="39"/>
      <c r="E5" s="39"/>
      <c r="F5" s="56"/>
      <c r="G5" s="56"/>
      <c r="H5" s="56"/>
      <c r="I5" s="56"/>
    </row>
    <row r="6" spans="1:9">
      <c r="A6" s="37" t="s">
        <v>121</v>
      </c>
    </row>
    <row r="7" spans="1:9">
      <c r="A7" s="57" t="s">
        <v>788</v>
      </c>
      <c r="F7" s="55" t="s">
        <v>122</v>
      </c>
      <c r="I7" s="55" t="s">
        <v>123</v>
      </c>
    </row>
    <row r="9" spans="1:9" ht="80.25" customHeight="1">
      <c r="A9" s="249" t="s">
        <v>1455</v>
      </c>
      <c r="B9" s="249"/>
      <c r="C9" s="249"/>
      <c r="D9" s="249"/>
      <c r="E9" s="249"/>
      <c r="F9" s="249"/>
      <c r="G9" s="249"/>
      <c r="H9" s="249"/>
      <c r="I9" s="249"/>
    </row>
    <row r="11" spans="1:9" ht="32.25" customHeight="1">
      <c r="A11" s="249" t="s">
        <v>1410</v>
      </c>
      <c r="B11" s="249"/>
      <c r="C11" s="249"/>
      <c r="D11" s="249"/>
      <c r="E11" s="249"/>
      <c r="F11" s="249"/>
      <c r="G11" s="249"/>
      <c r="H11" s="249"/>
      <c r="I11" s="249"/>
    </row>
    <row r="13" spans="1:9">
      <c r="A13" t="s">
        <v>127</v>
      </c>
      <c r="F13" s="58">
        <f>VLOOKUP($A$7,'TNP Results 19'!A:BP,7,FALSE)</f>
        <v>600</v>
      </c>
      <c r="G13" s="143"/>
      <c r="H13" s="143"/>
      <c r="I13" s="58"/>
    </row>
    <row r="14" spans="1:9">
      <c r="A14" t="s">
        <v>125</v>
      </c>
      <c r="F14" s="58"/>
      <c r="G14" s="143"/>
      <c r="H14" s="143"/>
      <c r="I14" s="58">
        <f>F13</f>
        <v>600</v>
      </c>
    </row>
    <row r="16" spans="1:9" ht="76.5" customHeight="1">
      <c r="A16" s="249" t="s">
        <v>1456</v>
      </c>
      <c r="B16" s="249"/>
      <c r="C16" s="249"/>
      <c r="D16" s="249"/>
      <c r="E16" s="249"/>
      <c r="F16" s="249"/>
      <c r="G16" s="249"/>
      <c r="H16" s="249"/>
      <c r="I16" s="249"/>
    </row>
    <row r="18" spans="1:9">
      <c r="A18" t="s">
        <v>124</v>
      </c>
      <c r="F18" s="58">
        <f>I19</f>
        <v>24007</v>
      </c>
      <c r="G18" s="143"/>
      <c r="H18" s="143"/>
      <c r="I18" s="58"/>
    </row>
    <row r="19" spans="1:9">
      <c r="A19" t="s">
        <v>1412</v>
      </c>
      <c r="F19" s="58"/>
      <c r="G19" s="143"/>
      <c r="H19" s="143"/>
      <c r="I19" s="58">
        <f>-VLOOKUP($A$7,'TNP Results 19'!A:BP,17,FALSE)</f>
        <v>24007</v>
      </c>
    </row>
    <row r="20" spans="1:9" s="231" customFormat="1">
      <c r="A20" s="157" t="s">
        <v>1457</v>
      </c>
      <c r="F20" s="54"/>
      <c r="G20" s="74"/>
      <c r="H20" s="74"/>
      <c r="I20" s="54"/>
    </row>
    <row r="22" spans="1:9" ht="48" customHeight="1">
      <c r="A22" s="249" t="s">
        <v>1416</v>
      </c>
      <c r="B22" s="249"/>
      <c r="C22" s="249"/>
      <c r="D22" s="249"/>
      <c r="E22" s="249"/>
      <c r="F22" s="249"/>
      <c r="G22" s="249"/>
      <c r="H22" s="249"/>
      <c r="I22" s="249"/>
    </row>
    <row r="24" spans="1:9">
      <c r="A24" t="s">
        <v>1413</v>
      </c>
      <c r="F24" s="58">
        <f>-VLOOKUP($A$7,'TNP Results 19'!A:BP,47,FALSE)</f>
        <v>2728</v>
      </c>
      <c r="G24" s="143"/>
      <c r="H24" s="143"/>
      <c r="I24" s="58"/>
    </row>
    <row r="25" spans="1:9">
      <c r="A25" t="s">
        <v>125</v>
      </c>
      <c r="F25" s="58"/>
      <c r="G25" s="143"/>
      <c r="H25" s="143"/>
      <c r="I25" s="58">
        <f>F24</f>
        <v>2728</v>
      </c>
    </row>
    <row r="26" spans="1:9" s="231" customFormat="1">
      <c r="A26" s="157" t="s">
        <v>1458</v>
      </c>
      <c r="F26" s="54"/>
      <c r="G26" s="74"/>
      <c r="H26" s="74"/>
      <c r="I26" s="54"/>
    </row>
    <row r="28" spans="1:9" ht="59.25" customHeight="1">
      <c r="A28" s="249" t="s">
        <v>1459</v>
      </c>
      <c r="B28" s="249"/>
      <c r="C28" s="249"/>
      <c r="D28" s="249"/>
      <c r="E28" s="249"/>
      <c r="F28" s="249"/>
      <c r="G28" s="249"/>
      <c r="H28" s="249"/>
      <c r="I28" s="249"/>
    </row>
    <row r="30" spans="1:9">
      <c r="A30" t="s">
        <v>124</v>
      </c>
      <c r="F30" s="58">
        <f>I31</f>
        <v>306</v>
      </c>
      <c r="G30" s="143"/>
      <c r="H30" s="143"/>
      <c r="I30" s="58"/>
    </row>
    <row r="31" spans="1:9">
      <c r="A31" t="s">
        <v>1418</v>
      </c>
      <c r="F31" s="58"/>
      <c r="G31" s="143"/>
      <c r="H31" s="143"/>
      <c r="I31" s="58">
        <f>-VLOOKUP($A$7,'TNP Results 19'!A:BP,18,FALSE)</f>
        <v>306</v>
      </c>
    </row>
    <row r="32" spans="1:9" s="144" customFormat="1">
      <c r="A32" s="157" t="s">
        <v>1460</v>
      </c>
      <c r="F32" s="54"/>
      <c r="G32" s="74"/>
      <c r="H32" s="74"/>
      <c r="I32" s="54"/>
    </row>
    <row r="34" spans="1:9" ht="66.75" customHeight="1">
      <c r="A34" s="249" t="s">
        <v>1423</v>
      </c>
      <c r="B34" s="249"/>
      <c r="C34" s="249"/>
      <c r="D34" s="249"/>
      <c r="E34" s="249"/>
      <c r="F34" s="249"/>
      <c r="G34" s="249"/>
      <c r="H34" s="249"/>
      <c r="I34" s="249"/>
    </row>
    <row r="36" spans="1:9">
      <c r="A36" t="s">
        <v>128</v>
      </c>
      <c r="F36" s="58">
        <f>-VLOOKUP($A$7,'TNP Results 19'!A:BP,57,FALSE)</f>
        <v>624</v>
      </c>
      <c r="G36" s="143"/>
      <c r="H36" s="143"/>
      <c r="I36" s="58"/>
    </row>
    <row r="37" spans="1:9">
      <c r="A37" t="s">
        <v>125</v>
      </c>
      <c r="F37" s="58"/>
      <c r="G37" s="143"/>
      <c r="H37" s="143"/>
      <c r="I37" s="58">
        <f>F36</f>
        <v>624</v>
      </c>
    </row>
    <row r="38" spans="1:9" s="144" customFormat="1">
      <c r="A38" s="157" t="s">
        <v>1461</v>
      </c>
      <c r="F38" s="54"/>
      <c r="G38" s="74"/>
      <c r="H38" s="74"/>
      <c r="I38" s="54"/>
    </row>
    <row r="40" spans="1:9" s="231" customFormat="1">
      <c r="A40" s="231" t="s">
        <v>1422</v>
      </c>
      <c r="F40" s="58">
        <f>-VLOOKUP($A$7,'TNP Results 19'!A:BP,37,FALSE)</f>
        <v>35</v>
      </c>
      <c r="G40" s="143"/>
      <c r="H40" s="143"/>
      <c r="I40" s="58"/>
    </row>
    <row r="41" spans="1:9" s="231" customFormat="1">
      <c r="A41" s="231" t="s">
        <v>125</v>
      </c>
      <c r="F41" s="58"/>
      <c r="G41" s="143"/>
      <c r="H41" s="143"/>
      <c r="I41" s="58">
        <f>F40</f>
        <v>35</v>
      </c>
    </row>
    <row r="42" spans="1:9" s="231" customFormat="1">
      <c r="A42" s="157" t="s">
        <v>1462</v>
      </c>
      <c r="F42" s="54"/>
      <c r="G42" s="74"/>
      <c r="H42" s="74"/>
      <c r="I42" s="54"/>
    </row>
    <row r="43" spans="1:9" s="231" customFormat="1">
      <c r="F43" s="54"/>
      <c r="G43" s="74"/>
      <c r="H43" s="74"/>
      <c r="I43" s="54"/>
    </row>
    <row r="44" spans="1:9" ht="56.25" customHeight="1">
      <c r="A44" s="249" t="s">
        <v>1463</v>
      </c>
      <c r="B44" s="249"/>
      <c r="C44" s="249"/>
      <c r="D44" s="249"/>
      <c r="E44" s="249"/>
      <c r="F44" s="249"/>
      <c r="G44" s="249"/>
      <c r="H44" s="249"/>
      <c r="I44" s="249"/>
    </row>
    <row r="46" spans="1:9">
      <c r="A46" t="s">
        <v>124</v>
      </c>
      <c r="F46" s="58">
        <f>I47</f>
        <v>525</v>
      </c>
      <c r="G46" s="143"/>
      <c r="H46" s="143"/>
      <c r="I46" s="58"/>
    </row>
    <row r="47" spans="1:9">
      <c r="A47" t="s">
        <v>129</v>
      </c>
      <c r="F47" s="58"/>
      <c r="G47" s="143"/>
      <c r="H47" s="143"/>
      <c r="I47" s="58">
        <f>VLOOKUP($A$7,'TNP Results 19'!A:BP,19,FALSE)</f>
        <v>525</v>
      </c>
    </row>
    <row r="49" spans="1:9" ht="77.25" customHeight="1">
      <c r="A49" s="252" t="s">
        <v>1425</v>
      </c>
      <c r="B49" s="252"/>
      <c r="C49" s="252"/>
      <c r="D49" s="252"/>
      <c r="E49" s="252"/>
      <c r="F49" s="252"/>
      <c r="G49" s="252"/>
      <c r="H49" s="252"/>
      <c r="I49" s="252"/>
    </row>
    <row r="51" spans="1:9">
      <c r="A51" t="s">
        <v>126</v>
      </c>
      <c r="F51" s="58">
        <f>VLOOKUP($A$7,'TNP Results 19'!A:BP,8,FALSE)</f>
        <v>450</v>
      </c>
      <c r="G51" s="143"/>
      <c r="H51" s="143"/>
      <c r="I51" s="58"/>
    </row>
    <row r="53" spans="1:9" ht="15.75" thickBot="1"/>
    <row r="54" spans="1:9">
      <c r="A54" s="40" t="s">
        <v>130</v>
      </c>
      <c r="B54" s="41"/>
      <c r="C54" s="41"/>
      <c r="D54" s="41"/>
      <c r="E54" s="41"/>
      <c r="F54" s="93"/>
      <c r="G54" s="94"/>
      <c r="H54" s="94"/>
      <c r="I54" s="95">
        <f>I60+I14-F30+I37-F46-F18+I25+I41</f>
        <v>27410</v>
      </c>
    </row>
    <row r="55" spans="1:9">
      <c r="A55" s="42" t="s">
        <v>131</v>
      </c>
      <c r="B55" s="43"/>
      <c r="C55" s="43"/>
      <c r="D55" s="43"/>
      <c r="E55" s="43"/>
      <c r="F55" s="96"/>
      <c r="G55" s="97"/>
      <c r="H55" s="97"/>
      <c r="I55" s="98">
        <f>VLOOKUP($A$7,'TNP Results 19'!A:BP,5,FALSE)</f>
        <v>27410</v>
      </c>
    </row>
    <row r="56" spans="1:9">
      <c r="A56" s="42"/>
      <c r="B56" s="43"/>
      <c r="C56" s="43"/>
      <c r="D56" s="43"/>
      <c r="E56" s="43"/>
      <c r="F56" s="96"/>
      <c r="G56" s="97"/>
      <c r="H56" s="97"/>
      <c r="I56" s="98">
        <f>I54-I55</f>
        <v>0</v>
      </c>
    </row>
    <row r="57" spans="1:9">
      <c r="A57" s="42" t="s">
        <v>132</v>
      </c>
      <c r="B57" s="43"/>
      <c r="C57" s="43"/>
      <c r="D57" s="43"/>
      <c r="E57" s="43"/>
      <c r="F57" s="96"/>
      <c r="G57" s="97"/>
      <c r="H57" s="97"/>
      <c r="I57" s="98">
        <f>I14-F30+I37-F46-F18+I25+I41</f>
        <v>-20851</v>
      </c>
    </row>
    <row r="58" spans="1:9">
      <c r="A58" s="42" t="s">
        <v>133</v>
      </c>
      <c r="B58" s="43"/>
      <c r="C58" s="43"/>
      <c r="D58" s="43"/>
      <c r="E58" s="43"/>
      <c r="F58" s="96"/>
      <c r="G58" s="97"/>
      <c r="H58" s="97"/>
      <c r="I58" s="98">
        <f>VLOOKUP($A$7,'TNP Results 19'!A:BP,66,FALSE)</f>
        <v>-20851</v>
      </c>
    </row>
    <row r="59" spans="1:9">
      <c r="A59" s="42"/>
      <c r="B59" s="43"/>
      <c r="C59" s="43"/>
      <c r="D59" s="43"/>
      <c r="E59" s="43"/>
      <c r="F59" s="96"/>
      <c r="G59" s="97"/>
      <c r="H59" s="97"/>
      <c r="I59" s="98">
        <f>I57-I58</f>
        <v>0</v>
      </c>
    </row>
    <row r="60" spans="1:9">
      <c r="A60" s="42" t="s">
        <v>838</v>
      </c>
      <c r="B60" s="43"/>
      <c r="C60" s="43"/>
      <c r="D60" s="43"/>
      <c r="E60" s="43"/>
      <c r="F60" s="96"/>
      <c r="G60" s="97"/>
      <c r="H60" s="97"/>
      <c r="I60" s="98">
        <f>VLOOKUP($A$7,'TNP Results 19'!A:BP,6,FALSE)</f>
        <v>48261</v>
      </c>
    </row>
    <row r="61" spans="1:9" s="207" customFormat="1">
      <c r="A61" s="42" t="s">
        <v>1451</v>
      </c>
      <c r="B61" s="43"/>
      <c r="C61" s="43"/>
      <c r="D61" s="43"/>
      <c r="E61" s="43"/>
      <c r="F61" s="96"/>
      <c r="G61" s="97"/>
      <c r="H61" s="97"/>
      <c r="I61" s="98">
        <f>VLOOKUP($A$7,'TNP Results 19'!A:BP,58,FALSE)</f>
        <v>-4368</v>
      </c>
    </row>
    <row r="62" spans="1:9" s="207" customFormat="1">
      <c r="A62" s="42" t="s">
        <v>1452</v>
      </c>
      <c r="B62" s="43"/>
      <c r="C62" s="43"/>
      <c r="D62" s="43"/>
      <c r="E62" s="43"/>
      <c r="F62" s="96"/>
      <c r="G62" s="97"/>
      <c r="H62" s="97"/>
      <c r="I62" s="98">
        <f>VLOOKUP($A$7,'TNP Results 19'!A:BP,38,FALSE)</f>
        <v>-271</v>
      </c>
    </row>
    <row r="63" spans="1:9" s="207" customFormat="1">
      <c r="A63" s="42" t="s">
        <v>1453</v>
      </c>
      <c r="B63" s="43"/>
      <c r="C63" s="43"/>
      <c r="D63" s="43"/>
      <c r="E63" s="43"/>
      <c r="F63" s="96"/>
      <c r="G63" s="97"/>
      <c r="H63" s="97"/>
      <c r="I63" s="98">
        <f>VLOOKUP($A$7,'TNP Results 19'!A:BP,48,FALSE)</f>
        <v>-21279</v>
      </c>
    </row>
    <row r="64" spans="1:9" s="207" customFormat="1">
      <c r="A64" s="42"/>
      <c r="B64" s="43"/>
      <c r="C64" s="43"/>
      <c r="D64" s="43"/>
      <c r="E64" s="43"/>
      <c r="F64" s="96"/>
      <c r="G64" s="97"/>
      <c r="H64" s="97"/>
      <c r="I64" s="98"/>
    </row>
    <row r="65" spans="1:9" s="207" customFormat="1" ht="36.75" customHeight="1">
      <c r="A65" s="253" t="s">
        <v>1450</v>
      </c>
      <c r="B65" s="254"/>
      <c r="C65" s="254"/>
      <c r="D65" s="254"/>
      <c r="E65" s="254"/>
      <c r="F65" s="254"/>
      <c r="G65" s="254"/>
      <c r="H65" s="254"/>
      <c r="I65" s="255"/>
    </row>
    <row r="66" spans="1:9" s="207" customFormat="1">
      <c r="A66" s="42"/>
      <c r="B66" s="43"/>
      <c r="C66" s="43"/>
      <c r="D66" s="43"/>
      <c r="E66" s="43"/>
      <c r="F66" s="96"/>
      <c r="G66" s="97"/>
      <c r="H66" s="97"/>
      <c r="I66" s="98"/>
    </row>
    <row r="67" spans="1:9">
      <c r="A67" s="44" t="s">
        <v>134</v>
      </c>
      <c r="B67" s="43"/>
      <c r="C67" s="43"/>
      <c r="D67" s="43"/>
      <c r="E67" s="43"/>
      <c r="F67" s="96"/>
      <c r="G67" s="97"/>
      <c r="H67" s="97"/>
      <c r="I67" s="98"/>
    </row>
    <row r="68" spans="1:9">
      <c r="A68" s="42" t="s">
        <v>840</v>
      </c>
      <c r="B68" s="43"/>
      <c r="C68" s="43"/>
      <c r="D68" s="43"/>
      <c r="E68" s="43"/>
      <c r="F68" s="96"/>
      <c r="G68" s="97"/>
      <c r="H68" s="97"/>
      <c r="I68" s="98"/>
    </row>
    <row r="69" spans="1:9">
      <c r="A69" s="42" t="s">
        <v>841</v>
      </c>
      <c r="B69" s="43"/>
      <c r="C69" s="43"/>
      <c r="D69" s="43"/>
      <c r="E69" s="43"/>
      <c r="F69" s="96"/>
      <c r="G69" s="97"/>
      <c r="H69" s="97"/>
      <c r="I69" s="98"/>
    </row>
    <row r="70" spans="1:9" ht="15.75" thickBot="1">
      <c r="A70" s="45"/>
      <c r="B70" s="46"/>
      <c r="C70" s="46"/>
      <c r="D70" s="46"/>
      <c r="E70" s="46"/>
      <c r="F70" s="99"/>
      <c r="G70" s="100"/>
      <c r="H70" s="100"/>
      <c r="I70" s="101"/>
    </row>
  </sheetData>
  <mergeCells count="12">
    <mergeCell ref="A1:I1"/>
    <mergeCell ref="A9:I9"/>
    <mergeCell ref="A11:I11"/>
    <mergeCell ref="A16:I16"/>
    <mergeCell ref="A22:I22"/>
    <mergeCell ref="A2:I2"/>
    <mergeCell ref="A4:I4"/>
    <mergeCell ref="A65:I65"/>
    <mergeCell ref="A28:I28"/>
    <mergeCell ref="A34:I34"/>
    <mergeCell ref="A44:I44"/>
    <mergeCell ref="A49:I4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'TNP Results 19'!$A$4:$A$51</xm:f>
          </x14:formula1>
          <xm:sqref>A7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workbookViewId="0">
      <pane ySplit="2" topLeftCell="A166" activePane="bottomLeft" state="frozen"/>
      <selection pane="bottomLeft" activeCell="I177" sqref="I177"/>
    </sheetView>
  </sheetViews>
  <sheetFormatPr defaultRowHeight="15"/>
  <cols>
    <col min="1" max="1" width="11.28515625" style="7" customWidth="1"/>
    <col min="2" max="2" width="9.140625" style="1"/>
    <col min="3" max="3" width="10.7109375" style="1" customWidth="1"/>
    <col min="4" max="4" width="10.28515625" style="1" customWidth="1"/>
    <col min="5" max="5" width="9.85546875" style="1" bestFit="1" customWidth="1"/>
    <col min="6" max="6" width="11.42578125" style="1" customWidth="1"/>
    <col min="7" max="7" width="10.85546875" style="1" customWidth="1"/>
    <col min="8" max="8" width="10.7109375" style="1" bestFit="1" customWidth="1"/>
    <col min="9" max="9" width="9.7109375" style="1" customWidth="1"/>
    <col min="10" max="10" width="10.28515625" style="1" customWidth="1"/>
    <col min="11" max="11" width="18.28515625" style="1" customWidth="1"/>
    <col min="12" max="12" width="15.5703125" style="2" customWidth="1"/>
    <col min="13" max="13" width="36.28515625" style="73" customWidth="1"/>
    <col min="14" max="16384" width="9.140625" style="6"/>
  </cols>
  <sheetData>
    <row r="1" spans="1:13" customFormat="1">
      <c r="A1" s="37" t="s">
        <v>121</v>
      </c>
      <c r="F1" s="54"/>
      <c r="G1" s="6"/>
      <c r="H1" s="6"/>
      <c r="I1" s="54"/>
      <c r="M1" s="104"/>
    </row>
    <row r="2" spans="1:13" customFormat="1">
      <c r="A2" s="256" t="s">
        <v>1212</v>
      </c>
      <c r="B2" s="256"/>
      <c r="C2" s="256"/>
      <c r="F2" s="55"/>
      <c r="G2" s="6"/>
      <c r="H2" s="6"/>
      <c r="I2" s="55"/>
      <c r="M2" s="104"/>
    </row>
    <row r="3" spans="1:13" customFormat="1">
      <c r="A3" s="6"/>
      <c r="F3" s="55"/>
      <c r="G3" s="6"/>
      <c r="H3" s="6"/>
      <c r="I3" s="55"/>
      <c r="M3" s="104"/>
    </row>
    <row r="4" spans="1:13" s="1" customFormat="1" ht="12.75">
      <c r="A4" s="261" t="s">
        <v>136</v>
      </c>
      <c r="B4" s="261"/>
      <c r="C4" s="261"/>
      <c r="D4" s="261"/>
      <c r="E4" s="261"/>
      <c r="F4" s="261"/>
      <c r="G4" s="261"/>
      <c r="H4" s="261"/>
      <c r="I4" s="261"/>
      <c r="L4" s="2"/>
      <c r="M4" s="50"/>
    </row>
    <row r="5" spans="1:13">
      <c r="A5" s="3" t="s">
        <v>0</v>
      </c>
      <c r="B5" s="4"/>
      <c r="C5" s="4"/>
      <c r="D5" s="4"/>
      <c r="E5" s="4"/>
      <c r="F5" s="4"/>
      <c r="G5" s="4"/>
      <c r="H5" s="4"/>
      <c r="I5" s="4"/>
      <c r="J5" s="4"/>
      <c r="K5" s="4"/>
      <c r="L5" s="5"/>
    </row>
    <row r="6" spans="1:13" ht="53.25" hidden="1" customHeight="1">
      <c r="B6" s="260" t="s">
        <v>1</v>
      </c>
      <c r="C6" s="260"/>
      <c r="D6" s="260"/>
      <c r="E6" s="260"/>
      <c r="F6" s="260"/>
      <c r="G6" s="260"/>
      <c r="H6" s="260"/>
      <c r="I6" s="260"/>
    </row>
    <row r="7" spans="1:13" hidden="1"/>
    <row r="8" spans="1:13">
      <c r="B8" s="1" t="s">
        <v>2</v>
      </c>
    </row>
    <row r="10" spans="1:13">
      <c r="A10" s="8"/>
      <c r="B10" s="4" t="s">
        <v>3</v>
      </c>
    </row>
    <row r="11" spans="1:13">
      <c r="A11" s="8" t="s">
        <v>4</v>
      </c>
      <c r="B11" s="260" t="s">
        <v>5</v>
      </c>
      <c r="C11" s="260"/>
      <c r="D11" s="260"/>
      <c r="E11" s="260"/>
      <c r="F11" s="260"/>
      <c r="G11" s="260"/>
      <c r="H11" s="260"/>
      <c r="I11" s="260"/>
      <c r="K11" s="1" t="s">
        <v>6</v>
      </c>
      <c r="L11" s="2">
        <v>146</v>
      </c>
    </row>
    <row r="12" spans="1:13">
      <c r="A12" s="8"/>
    </row>
    <row r="13" spans="1:13" ht="41.25" customHeight="1">
      <c r="A13" s="8" t="s">
        <v>4</v>
      </c>
      <c r="B13" s="260" t="s">
        <v>7</v>
      </c>
      <c r="C13" s="260"/>
      <c r="D13" s="260"/>
      <c r="E13" s="260"/>
      <c r="F13" s="260"/>
      <c r="G13" s="260"/>
      <c r="H13" s="260"/>
      <c r="I13" s="260"/>
      <c r="K13" s="1" t="s">
        <v>8</v>
      </c>
      <c r="L13" s="2">
        <v>161</v>
      </c>
    </row>
    <row r="14" spans="1:13">
      <c r="A14" s="8"/>
    </row>
    <row r="15" spans="1:13">
      <c r="A15" s="8"/>
      <c r="B15" s="4" t="s">
        <v>9</v>
      </c>
    </row>
    <row r="16" spans="1:13" s="1" customFormat="1" ht="36.75" customHeight="1">
      <c r="A16" s="8" t="s">
        <v>4</v>
      </c>
      <c r="B16" s="260" t="s">
        <v>10</v>
      </c>
      <c r="C16" s="260"/>
      <c r="D16" s="260"/>
      <c r="E16" s="260"/>
      <c r="F16" s="260"/>
      <c r="G16" s="260"/>
      <c r="H16" s="260"/>
      <c r="I16" s="260"/>
      <c r="K16" s="1" t="s">
        <v>8</v>
      </c>
      <c r="L16" s="2">
        <v>161</v>
      </c>
      <c r="M16" s="50"/>
    </row>
    <row r="17" spans="1:13" s="1" customFormat="1" ht="12.75">
      <c r="A17" s="8"/>
      <c r="B17" s="4"/>
      <c r="L17" s="2"/>
      <c r="M17" s="50"/>
    </row>
    <row r="18" spans="1:13" s="9" customFormat="1" ht="24.75" customHeight="1">
      <c r="A18" s="8" t="s">
        <v>4</v>
      </c>
      <c r="B18" s="260" t="s">
        <v>11</v>
      </c>
      <c r="C18" s="260"/>
      <c r="D18" s="260"/>
      <c r="E18" s="260"/>
      <c r="F18" s="260"/>
      <c r="G18" s="260"/>
      <c r="H18" s="260"/>
      <c r="I18" s="260"/>
      <c r="J18" s="1"/>
      <c r="K18" s="1" t="s">
        <v>6</v>
      </c>
      <c r="L18" s="2">
        <v>157</v>
      </c>
      <c r="M18" s="105"/>
    </row>
    <row r="19" spans="1:13">
      <c r="A19" s="8"/>
      <c r="B19" s="4"/>
    </row>
    <row r="20" spans="1:13" ht="26.25" customHeight="1">
      <c r="A20" s="8" t="s">
        <v>4</v>
      </c>
      <c r="B20" s="260" t="s">
        <v>12</v>
      </c>
      <c r="C20" s="260"/>
      <c r="D20" s="260"/>
      <c r="E20" s="260"/>
      <c r="F20" s="260"/>
      <c r="G20" s="260"/>
      <c r="H20" s="260"/>
      <c r="I20" s="260"/>
      <c r="K20" s="1" t="s">
        <v>6</v>
      </c>
      <c r="L20" s="2" t="s">
        <v>13</v>
      </c>
    </row>
    <row r="21" spans="1:13">
      <c r="A21" s="8"/>
      <c r="B21" s="4"/>
    </row>
    <row r="22" spans="1:13" ht="36.75" customHeight="1">
      <c r="A22" s="8">
        <v>1</v>
      </c>
      <c r="B22" s="260" t="s">
        <v>14</v>
      </c>
      <c r="C22" s="260"/>
      <c r="D22" s="260"/>
      <c r="E22" s="260"/>
      <c r="F22" s="260"/>
      <c r="G22" s="260"/>
      <c r="H22" s="260"/>
      <c r="I22" s="260"/>
      <c r="K22" s="1" t="s">
        <v>6</v>
      </c>
      <c r="L22" s="2" t="s">
        <v>15</v>
      </c>
    </row>
    <row r="23" spans="1:13">
      <c r="A23" s="8"/>
    </row>
    <row r="24" spans="1:13" ht="40.5" customHeight="1">
      <c r="A24" s="8">
        <v>2</v>
      </c>
      <c r="B24" s="260" t="s">
        <v>16</v>
      </c>
      <c r="C24" s="260"/>
      <c r="D24" s="260"/>
      <c r="E24" s="260"/>
      <c r="F24" s="260"/>
      <c r="G24" s="260"/>
      <c r="H24" s="260"/>
      <c r="I24" s="260"/>
      <c r="K24" s="1" t="s">
        <v>6</v>
      </c>
      <c r="L24" s="2" t="s">
        <v>17</v>
      </c>
    </row>
    <row r="25" spans="1:13">
      <c r="A25" s="8"/>
    </row>
    <row r="26" spans="1:13" ht="27.75" customHeight="1">
      <c r="A26" s="8">
        <v>3</v>
      </c>
      <c r="B26" s="260" t="s">
        <v>18</v>
      </c>
      <c r="C26" s="260"/>
      <c r="D26" s="260"/>
      <c r="E26" s="260"/>
      <c r="F26" s="260"/>
      <c r="G26" s="260"/>
      <c r="H26" s="260"/>
      <c r="I26" s="260"/>
      <c r="K26" s="1" t="s">
        <v>6</v>
      </c>
      <c r="L26" s="2">
        <v>158</v>
      </c>
    </row>
    <row r="27" spans="1:13">
      <c r="A27" s="8"/>
    </row>
    <row r="28" spans="1:13">
      <c r="A28" s="8"/>
      <c r="B28" s="4" t="s">
        <v>19</v>
      </c>
    </row>
    <row r="29" spans="1:13">
      <c r="A29" s="8">
        <v>1</v>
      </c>
      <c r="B29" s="260" t="s">
        <v>20</v>
      </c>
      <c r="C29" s="260"/>
      <c r="D29" s="260"/>
      <c r="E29" s="260"/>
      <c r="F29" s="260"/>
      <c r="G29" s="260"/>
      <c r="H29" s="260"/>
      <c r="I29" s="260"/>
      <c r="K29" s="1" t="s">
        <v>6</v>
      </c>
      <c r="L29" s="2" t="s">
        <v>15</v>
      </c>
    </row>
    <row r="30" spans="1:13">
      <c r="A30" s="8"/>
    </row>
    <row r="31" spans="1:13">
      <c r="A31" s="8">
        <v>2</v>
      </c>
      <c r="B31" s="260" t="s">
        <v>21</v>
      </c>
      <c r="C31" s="260"/>
      <c r="D31" s="260"/>
      <c r="E31" s="260"/>
      <c r="F31" s="260"/>
      <c r="G31" s="260"/>
      <c r="H31" s="260"/>
      <c r="I31" s="260"/>
      <c r="K31" s="1" t="s">
        <v>6</v>
      </c>
      <c r="L31" s="2" t="s">
        <v>17</v>
      </c>
    </row>
    <row r="32" spans="1:13">
      <c r="A32" s="8"/>
    </row>
    <row r="33" spans="1:13">
      <c r="A33" s="8">
        <v>3</v>
      </c>
      <c r="B33" s="260" t="s">
        <v>22</v>
      </c>
      <c r="C33" s="260"/>
      <c r="D33" s="260"/>
      <c r="E33" s="260"/>
      <c r="F33" s="260"/>
      <c r="G33" s="260"/>
      <c r="H33" s="260"/>
      <c r="I33" s="260"/>
      <c r="K33" s="1" t="s">
        <v>6</v>
      </c>
      <c r="L33" s="2">
        <v>159</v>
      </c>
    </row>
    <row r="34" spans="1:13">
      <c r="A34" s="8"/>
    </row>
    <row r="35" spans="1:13" ht="39" customHeight="1">
      <c r="A35" s="8">
        <v>4</v>
      </c>
      <c r="B35" s="260" t="s">
        <v>23</v>
      </c>
      <c r="C35" s="260"/>
      <c r="D35" s="260"/>
      <c r="E35" s="260"/>
      <c r="F35" s="260"/>
      <c r="G35" s="260"/>
      <c r="H35" s="260"/>
      <c r="I35" s="260"/>
      <c r="K35" s="1" t="s">
        <v>6</v>
      </c>
      <c r="L35" s="2">
        <v>159</v>
      </c>
    </row>
    <row r="36" spans="1:13">
      <c r="A36" s="8"/>
    </row>
    <row r="38" spans="1:13">
      <c r="A38" s="4" t="s">
        <v>24</v>
      </c>
      <c r="B38" s="4"/>
    </row>
    <row r="40" spans="1:13">
      <c r="A40" s="4" t="s">
        <v>25</v>
      </c>
      <c r="B40" s="4"/>
      <c r="M40" s="106" t="s">
        <v>726</v>
      </c>
    </row>
    <row r="41" spans="1:13">
      <c r="A41" s="4"/>
      <c r="B41" s="4"/>
    </row>
    <row r="42" spans="1:13" ht="54" customHeight="1">
      <c r="A42" s="260" t="s">
        <v>26</v>
      </c>
      <c r="B42" s="260"/>
      <c r="C42" s="260"/>
      <c r="D42" s="260"/>
      <c r="E42" s="260"/>
      <c r="F42" s="260"/>
      <c r="G42" s="260"/>
      <c r="H42" s="260"/>
      <c r="I42" s="260"/>
      <c r="L42" s="2">
        <v>162</v>
      </c>
    </row>
    <row r="43" spans="1:13">
      <c r="A43" s="1"/>
    </row>
    <row r="44" spans="1:13">
      <c r="A44" s="4" t="s">
        <v>1465</v>
      </c>
      <c r="B44" s="4"/>
    </row>
    <row r="45" spans="1:13">
      <c r="A45" s="4"/>
      <c r="B45" s="4"/>
    </row>
    <row r="46" spans="1:13">
      <c r="A46" s="10" t="s">
        <v>27</v>
      </c>
      <c r="B46" s="10"/>
    </row>
    <row r="48" spans="1:13" ht="77.25" customHeight="1">
      <c r="A48" s="263" t="s">
        <v>844</v>
      </c>
      <c r="B48" s="263"/>
      <c r="C48" s="263"/>
      <c r="D48" s="263"/>
      <c r="E48" s="263"/>
      <c r="F48" s="263"/>
      <c r="G48" s="263"/>
      <c r="H48" s="263"/>
      <c r="I48" s="263"/>
      <c r="L48" s="2" t="s">
        <v>28</v>
      </c>
      <c r="M48" s="73" t="s">
        <v>766</v>
      </c>
    </row>
    <row r="49" spans="1:18">
      <c r="A49" s="76"/>
      <c r="B49" s="145"/>
      <c r="C49" s="145"/>
      <c r="D49" s="145"/>
      <c r="E49" s="145"/>
      <c r="F49" s="145"/>
      <c r="G49" s="145"/>
      <c r="H49" s="145"/>
      <c r="I49" s="145"/>
    </row>
    <row r="50" spans="1:18" ht="148.5" customHeight="1">
      <c r="A50" s="264" t="s">
        <v>764</v>
      </c>
      <c r="B50" s="264"/>
      <c r="C50" s="264"/>
      <c r="D50" s="264"/>
      <c r="E50" s="264"/>
      <c r="F50" s="264"/>
      <c r="G50" s="264"/>
      <c r="H50" s="264"/>
      <c r="I50" s="264"/>
      <c r="L50" s="2" t="s">
        <v>29</v>
      </c>
      <c r="M50" s="73" t="s">
        <v>767</v>
      </c>
    </row>
    <row r="52" spans="1:18" ht="33" customHeight="1">
      <c r="A52" s="260" t="s">
        <v>845</v>
      </c>
      <c r="B52" s="260"/>
      <c r="C52" s="260"/>
      <c r="D52" s="260"/>
      <c r="E52" s="260"/>
      <c r="F52" s="260"/>
      <c r="G52" s="260"/>
      <c r="H52" s="260"/>
      <c r="I52" s="260"/>
      <c r="L52" s="2" t="s">
        <v>30</v>
      </c>
    </row>
    <row r="54" spans="1:18">
      <c r="G54" s="12"/>
      <c r="I54" s="12"/>
    </row>
    <row r="55" spans="1:18" ht="16.5" customHeight="1">
      <c r="A55" s="264" t="s">
        <v>719</v>
      </c>
      <c r="B55" s="264"/>
      <c r="C55" s="264"/>
      <c r="D55" s="264"/>
      <c r="E55" s="264"/>
      <c r="G55" s="58">
        <f>VLOOKUP($A$2,'LGOP Results 19'!$A:$BA,2,FALSE)</f>
        <v>0</v>
      </c>
      <c r="I55" s="13"/>
      <c r="M55" s="137" t="s">
        <v>768</v>
      </c>
    </row>
    <row r="56" spans="1:18">
      <c r="I56" s="13"/>
      <c r="M56" s="137"/>
    </row>
    <row r="57" spans="1:18" ht="27.75" customHeight="1">
      <c r="A57" s="264" t="s">
        <v>720</v>
      </c>
      <c r="B57" s="264"/>
      <c r="C57" s="264"/>
      <c r="D57" s="264"/>
      <c r="E57" s="264"/>
      <c r="G57" s="58">
        <f>VLOOKUP($A$2,'LGOP Results 19'!$A:$BA,3,FALSE)</f>
        <v>0</v>
      </c>
      <c r="I57" s="13"/>
      <c r="M57" s="137" t="s">
        <v>772</v>
      </c>
    </row>
    <row r="58" spans="1:18">
      <c r="I58" s="13"/>
      <c r="M58" s="137"/>
    </row>
    <row r="59" spans="1:18">
      <c r="A59" s="264" t="s">
        <v>31</v>
      </c>
      <c r="B59" s="264"/>
      <c r="C59" s="264"/>
      <c r="D59" s="264"/>
      <c r="E59" s="264"/>
      <c r="G59" s="14">
        <f>VLOOKUP($A$2,'LGOP Results 19'!$A:$BA,4,FALSE)</f>
        <v>641</v>
      </c>
      <c r="I59" s="13"/>
      <c r="M59" s="137" t="s">
        <v>772</v>
      </c>
    </row>
    <row r="60" spans="1:18" ht="15.75" thickBot="1">
      <c r="A60" s="7" t="s">
        <v>81</v>
      </c>
      <c r="G60" s="15">
        <f>G55+G57+G59</f>
        <v>641</v>
      </c>
      <c r="I60" s="13"/>
    </row>
    <row r="61" spans="1:18" ht="15.75" thickTop="1">
      <c r="I61" s="13"/>
    </row>
    <row r="62" spans="1:18" ht="57.75" customHeight="1">
      <c r="A62" s="260" t="s">
        <v>846</v>
      </c>
      <c r="B62" s="260"/>
      <c r="C62" s="260"/>
      <c r="D62" s="260"/>
      <c r="E62" s="260"/>
      <c r="F62" s="260"/>
      <c r="G62" s="260"/>
      <c r="H62" s="260"/>
      <c r="I62" s="260"/>
      <c r="L62" s="2" t="s">
        <v>32</v>
      </c>
      <c r="M62" s="73" t="s">
        <v>836</v>
      </c>
    </row>
    <row r="63" spans="1:18" ht="15.75" thickBot="1"/>
    <row r="64" spans="1:18">
      <c r="A64" s="59" t="s">
        <v>722</v>
      </c>
      <c r="B64" s="60"/>
      <c r="C64" s="60"/>
      <c r="D64" s="60"/>
      <c r="E64" s="60"/>
      <c r="F64" s="60"/>
      <c r="G64" s="60"/>
      <c r="H64" s="60"/>
      <c r="I64" s="61"/>
      <c r="J64" s="71"/>
      <c r="K64" s="71"/>
      <c r="L64" s="72"/>
      <c r="N64" s="74"/>
      <c r="O64" s="74"/>
      <c r="P64" s="74"/>
      <c r="Q64" s="74"/>
      <c r="R64" s="74"/>
    </row>
    <row r="65" spans="1:18" ht="45">
      <c r="A65" s="62" t="s">
        <v>721</v>
      </c>
      <c r="B65" s="63"/>
      <c r="C65" s="63"/>
      <c r="D65" s="167">
        <f>VLOOKUP($A$2,'LGOP Results 19'!$A:$BA,9,FALSE)/1000</f>
        <v>5.7734800000000162</v>
      </c>
      <c r="E65" s="63"/>
      <c r="F65" s="63"/>
      <c r="G65" s="63"/>
      <c r="H65" s="63"/>
      <c r="I65" s="64"/>
      <c r="J65" s="71"/>
      <c r="K65" s="71"/>
      <c r="L65" s="72"/>
      <c r="M65" s="73" t="s">
        <v>769</v>
      </c>
      <c r="N65" s="74"/>
      <c r="O65" s="74"/>
      <c r="P65" s="74"/>
      <c r="Q65" s="74"/>
      <c r="R65" s="74"/>
    </row>
    <row r="66" spans="1:18" ht="15.75" thickBot="1">
      <c r="A66" s="70"/>
      <c r="B66" s="65"/>
      <c r="C66" s="65"/>
      <c r="D66" s="65"/>
      <c r="E66" s="65"/>
      <c r="F66" s="65"/>
      <c r="G66" s="65"/>
      <c r="H66" s="65"/>
      <c r="I66" s="69"/>
      <c r="J66" s="71"/>
      <c r="K66" s="71"/>
      <c r="L66" s="72"/>
      <c r="N66" s="74"/>
      <c r="O66" s="74"/>
      <c r="P66" s="74"/>
      <c r="Q66" s="74"/>
      <c r="R66" s="74"/>
    </row>
    <row r="67" spans="1:18">
      <c r="A67" s="76"/>
      <c r="B67" s="71"/>
      <c r="C67" s="71"/>
      <c r="D67" s="71"/>
      <c r="E67" s="71"/>
      <c r="F67" s="71"/>
      <c r="G67" s="71"/>
      <c r="H67" s="71"/>
      <c r="I67" s="71"/>
      <c r="J67" s="71"/>
      <c r="K67" s="71"/>
      <c r="L67" s="72"/>
      <c r="N67" s="74"/>
      <c r="O67" s="74"/>
      <c r="P67" s="74"/>
      <c r="Q67" s="74"/>
      <c r="R67" s="74"/>
    </row>
    <row r="68" spans="1:18">
      <c r="A68" s="10" t="s">
        <v>33</v>
      </c>
    </row>
    <row r="70" spans="1:18" ht="54.75" customHeight="1">
      <c r="A70" s="260" t="s">
        <v>847</v>
      </c>
      <c r="B70" s="260"/>
      <c r="C70" s="260"/>
      <c r="D70" s="260"/>
      <c r="E70" s="260"/>
      <c r="F70" s="260"/>
      <c r="G70" s="260"/>
      <c r="H70" s="260"/>
      <c r="I70" s="260"/>
      <c r="J70" s="13"/>
      <c r="L70" s="2" t="s">
        <v>34</v>
      </c>
      <c r="M70" s="73" t="s">
        <v>766</v>
      </c>
    </row>
    <row r="71" spans="1:18">
      <c r="A71" s="1"/>
      <c r="J71" s="13"/>
    </row>
    <row r="72" spans="1:18" ht="30">
      <c r="A72" s="1"/>
      <c r="B72" s="1" t="s">
        <v>35</v>
      </c>
      <c r="E72" s="262">
        <v>2.2499999999999999E-2</v>
      </c>
      <c r="F72" s="262"/>
      <c r="G72" s="262"/>
      <c r="H72" s="262"/>
      <c r="J72" s="13"/>
      <c r="M72" s="107" t="s">
        <v>770</v>
      </c>
    </row>
    <row r="73" spans="1:18" ht="32.25" customHeight="1">
      <c r="A73" s="1"/>
      <c r="B73" s="7" t="s">
        <v>36</v>
      </c>
      <c r="E73" s="265" t="s">
        <v>37</v>
      </c>
      <c r="F73" s="265"/>
      <c r="G73" s="265"/>
      <c r="H73" s="265"/>
      <c r="J73" s="13"/>
      <c r="M73" s="107" t="s">
        <v>772</v>
      </c>
    </row>
    <row r="74" spans="1:18" ht="37.5" customHeight="1">
      <c r="A74" s="1"/>
      <c r="B74" s="7" t="s">
        <v>38</v>
      </c>
      <c r="E74" s="266" t="s">
        <v>1429</v>
      </c>
      <c r="F74" s="266"/>
      <c r="G74" s="266"/>
      <c r="H74" s="266"/>
      <c r="J74" s="13"/>
      <c r="M74" s="107" t="s">
        <v>772</v>
      </c>
    </row>
    <row r="75" spans="1:18" s="1" customFormat="1" ht="64.5" customHeight="1">
      <c r="B75" s="267" t="s">
        <v>39</v>
      </c>
      <c r="C75" s="267"/>
      <c r="D75" s="267"/>
      <c r="E75" s="260" t="s">
        <v>40</v>
      </c>
      <c r="F75" s="260"/>
      <c r="G75" s="260"/>
      <c r="H75" s="260"/>
      <c r="J75" s="13"/>
      <c r="L75" s="2"/>
      <c r="M75" s="73" t="s">
        <v>773</v>
      </c>
    </row>
    <row r="76" spans="1:18">
      <c r="A76" s="1"/>
      <c r="J76" s="13"/>
    </row>
    <row r="77" spans="1:18">
      <c r="A77" s="1"/>
      <c r="J77" s="13"/>
    </row>
    <row r="78" spans="1:18" ht="143.25" customHeight="1">
      <c r="A78" s="260" t="s">
        <v>41</v>
      </c>
      <c r="B78" s="260"/>
      <c r="C78" s="260"/>
      <c r="D78" s="260"/>
      <c r="E78" s="260"/>
      <c r="F78" s="260"/>
      <c r="G78" s="260"/>
      <c r="H78" s="260"/>
      <c r="I78" s="260"/>
      <c r="J78" s="13"/>
      <c r="L78" s="2">
        <v>166</v>
      </c>
      <c r="M78" s="73" t="s">
        <v>774</v>
      </c>
    </row>
    <row r="79" spans="1:18">
      <c r="A79" s="1"/>
      <c r="J79" s="13"/>
    </row>
    <row r="80" spans="1:18" ht="47.25" customHeight="1">
      <c r="A80" s="260" t="s">
        <v>848</v>
      </c>
      <c r="B80" s="260"/>
      <c r="C80" s="260"/>
      <c r="D80" s="260"/>
      <c r="E80" s="260"/>
      <c r="F80" s="260"/>
      <c r="G80" s="260"/>
      <c r="H80" s="260"/>
      <c r="I80" s="260"/>
      <c r="J80" s="13"/>
      <c r="L80" s="2">
        <v>166</v>
      </c>
      <c r="M80" s="73" t="s">
        <v>770</v>
      </c>
    </row>
    <row r="81" spans="1:13">
      <c r="A81" s="16"/>
      <c r="B81" s="16"/>
      <c r="C81" s="16"/>
      <c r="D81" s="16"/>
      <c r="E81" s="16"/>
      <c r="F81" s="16"/>
      <c r="G81" s="16"/>
      <c r="H81" s="16"/>
      <c r="I81" s="16"/>
      <c r="J81" s="17"/>
      <c r="K81" s="16"/>
      <c r="L81" s="18"/>
    </row>
    <row r="82" spans="1:13">
      <c r="A82" s="10" t="s">
        <v>42</v>
      </c>
      <c r="J82" s="13"/>
      <c r="L82" s="2">
        <v>168</v>
      </c>
    </row>
    <row r="83" spans="1:13">
      <c r="A83" s="1"/>
      <c r="J83" s="13"/>
    </row>
    <row r="84" spans="1:13">
      <c r="A84" s="257" t="s">
        <v>723</v>
      </c>
      <c r="B84" s="257"/>
      <c r="C84" s="257"/>
      <c r="F84" s="13"/>
      <c r="J84" s="13"/>
    </row>
    <row r="85" spans="1:13" ht="39">
      <c r="A85" s="1"/>
      <c r="F85" s="19" t="s">
        <v>43</v>
      </c>
      <c r="G85" s="12"/>
      <c r="H85" s="12"/>
      <c r="I85" s="12"/>
      <c r="J85" s="13"/>
    </row>
    <row r="86" spans="1:13" ht="30">
      <c r="A86" s="1" t="s">
        <v>1430</v>
      </c>
      <c r="F86" s="166">
        <f>VLOOKUP($A$2,'LGOP Results 19'!$A:$BA,7,FALSE)/1000</f>
        <v>259.10300000000001</v>
      </c>
      <c r="G86" s="20"/>
      <c r="H86" s="20"/>
      <c r="J86" s="13"/>
      <c r="L86" s="2" t="s">
        <v>44</v>
      </c>
      <c r="M86" s="107" t="s">
        <v>771</v>
      </c>
    </row>
    <row r="87" spans="1:13">
      <c r="A87" s="1" t="s">
        <v>45</v>
      </c>
      <c r="G87" s="13"/>
      <c r="H87" s="13"/>
      <c r="J87" s="13"/>
      <c r="M87" s="107"/>
    </row>
    <row r="88" spans="1:13">
      <c r="A88" s="21" t="s">
        <v>46</v>
      </c>
      <c r="F88" s="169">
        <f>VLOOKUP($A$2,'LGOP Results 19'!$A:$BA,15,FALSE)/1000</f>
        <v>54.96</v>
      </c>
      <c r="G88" s="23"/>
      <c r="H88" s="23"/>
      <c r="J88" s="13"/>
      <c r="L88" s="2" t="s">
        <v>47</v>
      </c>
      <c r="M88" s="107" t="s">
        <v>772</v>
      </c>
    </row>
    <row r="89" spans="1:13">
      <c r="A89" s="21" t="s">
        <v>48</v>
      </c>
      <c r="F89" s="169">
        <f>VLOOKUP($A$2,'LGOP Results 19'!$A:$BA,16,FALSE)/1000</f>
        <v>11.132740000000005</v>
      </c>
      <c r="G89" s="23"/>
      <c r="H89" s="23"/>
      <c r="J89" s="13"/>
      <c r="L89" s="2" t="s">
        <v>49</v>
      </c>
      <c r="M89" s="107" t="s">
        <v>772</v>
      </c>
    </row>
    <row r="90" spans="1:13">
      <c r="A90" s="21" t="s">
        <v>50</v>
      </c>
      <c r="F90" s="169">
        <f>VLOOKUP($A$2,'LGOP Results 19'!$A:$BA,17,FALSE)/1000</f>
        <v>0</v>
      </c>
      <c r="G90" s="23"/>
      <c r="H90" s="23"/>
      <c r="J90" s="13"/>
      <c r="L90" s="2" t="s">
        <v>51</v>
      </c>
      <c r="M90" s="107" t="s">
        <v>772</v>
      </c>
    </row>
    <row r="91" spans="1:13">
      <c r="A91" s="21" t="s">
        <v>52</v>
      </c>
      <c r="F91" s="169">
        <f>VLOOKUP($A$2,'LGOP Results 19'!$A:$BA,18,FALSE)/1000</f>
        <v>205.66200000000001</v>
      </c>
      <c r="G91" s="23"/>
      <c r="H91" s="23"/>
      <c r="J91" s="13"/>
      <c r="L91" s="2" t="s">
        <v>53</v>
      </c>
      <c r="M91" s="107" t="s">
        <v>772</v>
      </c>
    </row>
    <row r="92" spans="1:13">
      <c r="A92" s="21" t="s">
        <v>54</v>
      </c>
      <c r="F92" s="169">
        <f>VLOOKUP($A$2,'LGOP Results 19'!$A:$BA,19,FALSE)/1000</f>
        <v>28.696000000000002</v>
      </c>
      <c r="G92" s="23"/>
      <c r="H92" s="23"/>
      <c r="J92" s="13"/>
      <c r="L92" s="2" t="s">
        <v>55</v>
      </c>
      <c r="M92" s="107" t="s">
        <v>772</v>
      </c>
    </row>
    <row r="93" spans="1:13">
      <c r="A93" s="21" t="s">
        <v>56</v>
      </c>
      <c r="F93" s="169">
        <f>-VLOOKUP($A$2,'LGOP Results 19'!$A:$BA,20,FALSE)/1000</f>
        <v>-2.6937400000000062</v>
      </c>
      <c r="G93" s="23"/>
      <c r="H93" s="23"/>
      <c r="J93" s="13"/>
      <c r="L93" s="2" t="s">
        <v>57</v>
      </c>
      <c r="M93" s="107" t="s">
        <v>772</v>
      </c>
    </row>
    <row r="94" spans="1:13">
      <c r="A94" s="1"/>
      <c r="B94" s="1" t="s">
        <v>58</v>
      </c>
      <c r="F94" s="165">
        <f>SUM(F87:F93)</f>
        <v>297.75700000000006</v>
      </c>
      <c r="G94" s="23"/>
      <c r="H94" s="23"/>
      <c r="J94" s="13"/>
      <c r="M94" s="107"/>
    </row>
    <row r="95" spans="1:13" ht="15.75" thickBot="1">
      <c r="A95" s="1" t="s">
        <v>1431</v>
      </c>
      <c r="F95" s="193">
        <f>F86+F94</f>
        <v>556.86000000000013</v>
      </c>
      <c r="G95" s="20"/>
      <c r="H95" s="20"/>
      <c r="J95" s="13"/>
      <c r="L95" s="2" t="s">
        <v>59</v>
      </c>
      <c r="M95" s="107" t="s">
        <v>772</v>
      </c>
    </row>
    <row r="96" spans="1:13" ht="16.5" thickTop="1" thickBot="1">
      <c r="A96" s="1"/>
      <c r="G96" s="13"/>
      <c r="H96" s="13"/>
      <c r="J96" s="13"/>
    </row>
    <row r="97" spans="1:13" s="74" customFormat="1">
      <c r="A97" s="59" t="s">
        <v>722</v>
      </c>
      <c r="B97" s="60"/>
      <c r="C97" s="60"/>
      <c r="D97" s="60"/>
      <c r="E97" s="60"/>
      <c r="F97" s="60"/>
      <c r="G97" s="60"/>
      <c r="H97" s="60"/>
      <c r="I97" s="61"/>
      <c r="J97" s="71"/>
      <c r="K97" s="71"/>
      <c r="L97" s="72"/>
      <c r="M97" s="73"/>
    </row>
    <row r="98" spans="1:13" s="74" customFormat="1" ht="30">
      <c r="A98" s="62" t="s">
        <v>724</v>
      </c>
      <c r="B98" s="63"/>
      <c r="C98" s="63"/>
      <c r="D98" s="167">
        <f>VLOOKUP($A$2,'LGOP Results 19'!$A:$BA,6,FALSE)/1000</f>
        <v>556.86</v>
      </c>
      <c r="E98" s="63"/>
      <c r="F98" s="63"/>
      <c r="G98" s="63"/>
      <c r="H98" s="63"/>
      <c r="I98" s="64"/>
      <c r="J98" s="71"/>
      <c r="K98" s="71"/>
      <c r="L98" s="72"/>
      <c r="M98" s="108" t="s">
        <v>771</v>
      </c>
    </row>
    <row r="99" spans="1:13" s="74" customFormat="1" ht="15.75" thickBot="1">
      <c r="A99" s="70"/>
      <c r="B99" s="65"/>
      <c r="C99" s="65"/>
      <c r="D99" s="65"/>
      <c r="E99" s="65"/>
      <c r="F99" s="65"/>
      <c r="G99" s="65"/>
      <c r="H99" s="65"/>
      <c r="I99" s="69"/>
      <c r="J99" s="71"/>
      <c r="K99" s="71"/>
      <c r="L99" s="72"/>
      <c r="M99" s="73"/>
    </row>
    <row r="100" spans="1:13" s="74" customFormat="1">
      <c r="A100" s="67"/>
      <c r="B100" s="75"/>
      <c r="C100" s="75"/>
      <c r="D100" s="75"/>
      <c r="E100" s="75"/>
      <c r="F100" s="75"/>
      <c r="G100" s="75"/>
      <c r="H100" s="75"/>
      <c r="I100" s="75"/>
      <c r="J100" s="71"/>
      <c r="K100" s="71"/>
      <c r="L100" s="72"/>
      <c r="M100" s="73"/>
    </row>
    <row r="101" spans="1:13" ht="72" customHeight="1">
      <c r="A101" s="260" t="s">
        <v>1432</v>
      </c>
      <c r="B101" s="260"/>
      <c r="C101" s="260"/>
      <c r="D101" s="260"/>
      <c r="E101" s="260"/>
      <c r="F101" s="260"/>
      <c r="G101" s="260"/>
      <c r="H101" s="260"/>
      <c r="I101" s="260"/>
      <c r="J101" s="13"/>
      <c r="L101" s="2" t="s">
        <v>60</v>
      </c>
      <c r="M101" s="73" t="s">
        <v>770</v>
      </c>
    </row>
    <row r="102" spans="1:13">
      <c r="A102" s="1"/>
      <c r="J102" s="13"/>
    </row>
    <row r="103" spans="1:13" ht="40.5" customHeight="1">
      <c r="A103" s="268" t="s">
        <v>1469</v>
      </c>
      <c r="B103" s="268"/>
      <c r="C103" s="268"/>
      <c r="D103" s="268"/>
      <c r="E103" s="268"/>
      <c r="F103" s="268"/>
      <c r="G103" s="268"/>
      <c r="H103" s="268"/>
      <c r="I103" s="268"/>
      <c r="J103" s="13"/>
      <c r="L103" s="2" t="s">
        <v>61</v>
      </c>
      <c r="M103" s="73" t="s">
        <v>1466</v>
      </c>
    </row>
    <row r="104" spans="1:13" s="74" customFormat="1" ht="15.75" thickBot="1">
      <c r="A104" s="71"/>
      <c r="B104" s="71"/>
      <c r="C104" s="71"/>
      <c r="D104" s="71"/>
      <c r="E104" s="71"/>
      <c r="F104" s="71"/>
      <c r="G104" s="151"/>
      <c r="H104" s="151"/>
      <c r="I104" s="71"/>
      <c r="J104" s="151"/>
      <c r="K104" s="71"/>
      <c r="L104" s="72"/>
      <c r="M104" s="152"/>
    </row>
    <row r="105" spans="1:13" s="74" customFormat="1">
      <c r="A105" s="59" t="s">
        <v>722</v>
      </c>
      <c r="B105" s="60"/>
      <c r="C105" s="60"/>
      <c r="D105" s="60"/>
      <c r="E105" s="60"/>
      <c r="F105" s="60"/>
      <c r="G105" s="60"/>
      <c r="H105" s="60"/>
      <c r="I105" s="61"/>
      <c r="J105" s="71"/>
      <c r="K105" s="71"/>
      <c r="L105" s="72"/>
      <c r="M105" s="152"/>
    </row>
    <row r="106" spans="1:13" s="74" customFormat="1" ht="30">
      <c r="A106" s="62" t="s">
        <v>1468</v>
      </c>
      <c r="B106" s="63"/>
      <c r="C106" s="63"/>
      <c r="D106" s="66">
        <f>VLOOKUP($A$2,'LGOP Results 19'!$A:$BA,17,FALSE)/1000</f>
        <v>0</v>
      </c>
      <c r="E106" s="63"/>
      <c r="F106" s="63"/>
      <c r="G106" s="63"/>
      <c r="H106" s="63"/>
      <c r="I106" s="64"/>
      <c r="J106" s="71"/>
      <c r="K106" s="71"/>
      <c r="L106" s="72"/>
      <c r="M106" s="152" t="s">
        <v>771</v>
      </c>
    </row>
    <row r="107" spans="1:13" s="74" customFormat="1" ht="15.75" thickBot="1">
      <c r="A107" s="70"/>
      <c r="B107" s="65"/>
      <c r="C107" s="65"/>
      <c r="D107" s="65"/>
      <c r="E107" s="65"/>
      <c r="F107" s="65"/>
      <c r="G107" s="65"/>
      <c r="H107" s="65"/>
      <c r="I107" s="69"/>
      <c r="J107" s="71"/>
      <c r="K107" s="71"/>
      <c r="L107" s="72"/>
      <c r="M107" s="152"/>
    </row>
    <row r="108" spans="1:13">
      <c r="A108" s="1"/>
      <c r="J108" s="13"/>
    </row>
    <row r="109" spans="1:13" ht="31.5" hidden="1" customHeight="1">
      <c r="A109" s="260" t="s">
        <v>63</v>
      </c>
      <c r="B109" s="260"/>
      <c r="C109" s="260"/>
      <c r="D109" s="260"/>
      <c r="E109" s="260"/>
      <c r="F109" s="260"/>
      <c r="G109" s="260"/>
      <c r="H109" s="260"/>
      <c r="I109" s="260"/>
      <c r="J109" s="13"/>
      <c r="L109" s="2" t="s">
        <v>64</v>
      </c>
      <c r="M109" s="73" t="s">
        <v>62</v>
      </c>
    </row>
    <row r="110" spans="1:13" hidden="1">
      <c r="A110" s="1"/>
      <c r="J110" s="13"/>
    </row>
    <row r="111" spans="1:13" ht="48" customHeight="1">
      <c r="A111" s="268" t="s">
        <v>1467</v>
      </c>
      <c r="B111" s="268"/>
      <c r="C111" s="268"/>
      <c r="D111" s="268"/>
      <c r="E111" s="268"/>
      <c r="F111" s="268"/>
      <c r="G111" s="268"/>
      <c r="H111" s="268"/>
      <c r="I111" s="268"/>
      <c r="J111" s="13"/>
      <c r="L111" s="2" t="s">
        <v>65</v>
      </c>
      <c r="M111" s="73" t="s">
        <v>1466</v>
      </c>
    </row>
    <row r="112" spans="1:13">
      <c r="A112" s="1"/>
      <c r="J112" s="13"/>
    </row>
    <row r="113" spans="1:13" ht="51.75" customHeight="1">
      <c r="A113" s="260" t="s">
        <v>849</v>
      </c>
      <c r="B113" s="260"/>
      <c r="C113" s="260"/>
      <c r="D113" s="260"/>
      <c r="E113" s="260"/>
      <c r="F113" s="260"/>
      <c r="G113" s="260"/>
      <c r="H113" s="260"/>
      <c r="I113" s="259"/>
      <c r="J113" s="13"/>
      <c r="L113" s="2" t="s">
        <v>66</v>
      </c>
      <c r="M113" s="73" t="s">
        <v>766</v>
      </c>
    </row>
    <row r="114" spans="1:13">
      <c r="A114" s="1"/>
      <c r="J114" s="13"/>
    </row>
    <row r="115" spans="1:13" ht="26.25" customHeight="1">
      <c r="A115" s="1"/>
      <c r="D115" s="269" t="s">
        <v>852</v>
      </c>
      <c r="E115" s="270"/>
      <c r="F115" s="269" t="s">
        <v>850</v>
      </c>
      <c r="G115" s="270"/>
      <c r="H115" s="269" t="s">
        <v>851</v>
      </c>
      <c r="I115" s="270"/>
      <c r="J115" s="13"/>
      <c r="M115" s="271" t="s">
        <v>775</v>
      </c>
    </row>
    <row r="116" spans="1:13">
      <c r="A116" s="1" t="s">
        <v>67</v>
      </c>
      <c r="D116" s="25" t="s">
        <v>68</v>
      </c>
      <c r="E116" s="169">
        <f>VLOOKUP($A$2,'LGOP Results 19'!$A:$BA,11,FALSE)/1000</f>
        <v>603.24400000000003</v>
      </c>
      <c r="F116" s="25" t="s">
        <v>68</v>
      </c>
      <c r="G116" s="169">
        <f>VLOOKUP($A$2,'LGOP Results 19'!$A:$BA,6,FALSE)/1000</f>
        <v>556.86</v>
      </c>
      <c r="H116" s="25" t="s">
        <v>68</v>
      </c>
      <c r="I116" s="169">
        <f>VLOOKUP($A$2,'LGOP Results 19'!$A:$BA,12,FALSE)/1000</f>
        <v>513.66200000000003</v>
      </c>
      <c r="J116" s="13"/>
      <c r="M116" s="271"/>
    </row>
    <row r="117" spans="1:13">
      <c r="A117" s="1"/>
      <c r="E117" s="22"/>
      <c r="G117" s="22"/>
      <c r="I117" s="22"/>
      <c r="J117" s="13"/>
    </row>
    <row r="118" spans="1:13" ht="60" customHeight="1">
      <c r="A118" s="260" t="s">
        <v>853</v>
      </c>
      <c r="B118" s="260"/>
      <c r="C118" s="260"/>
      <c r="D118" s="260"/>
      <c r="E118" s="260"/>
      <c r="F118" s="260"/>
      <c r="G118" s="260"/>
      <c r="H118" s="260"/>
      <c r="I118" s="259"/>
      <c r="J118" s="13"/>
      <c r="L118" s="2" t="s">
        <v>69</v>
      </c>
      <c r="M118" s="73" t="s">
        <v>766</v>
      </c>
    </row>
    <row r="119" spans="1:13">
      <c r="A119" s="1"/>
      <c r="J119" s="13"/>
    </row>
    <row r="120" spans="1:13" ht="70.5" customHeight="1">
      <c r="A120" s="1"/>
      <c r="D120" s="269" t="s">
        <v>1433</v>
      </c>
      <c r="E120" s="270"/>
      <c r="F120" s="269" t="s">
        <v>1434</v>
      </c>
      <c r="G120" s="270"/>
      <c r="H120" s="269" t="s">
        <v>1435</v>
      </c>
      <c r="I120" s="270"/>
      <c r="J120" s="13"/>
      <c r="M120" s="271" t="s">
        <v>1472</v>
      </c>
    </row>
    <row r="121" spans="1:13" ht="15.75" customHeight="1">
      <c r="A121" s="1" t="s">
        <v>67</v>
      </c>
      <c r="D121" s="25" t="s">
        <v>68</v>
      </c>
      <c r="E121" s="169">
        <f>VLOOKUP($A$2,'LGOP Results 19'!$A:$BA,13,FALSE)/1000</f>
        <v>488.00299999999999</v>
      </c>
      <c r="F121" s="25" t="s">
        <v>68</v>
      </c>
      <c r="G121" s="169">
        <f>VLOOKUP($A$2,'LGOP Results 19'!$A:$BA,6,FALSE)/1000</f>
        <v>556.86</v>
      </c>
      <c r="H121" s="25" t="s">
        <v>68</v>
      </c>
      <c r="I121" s="169">
        <f>VLOOKUP($A$2,'LGOP Results 19'!$A:$BA,14,FALSE)/1000</f>
        <v>638.49</v>
      </c>
      <c r="J121" s="13"/>
      <c r="M121" s="271"/>
    </row>
    <row r="122" spans="1:13">
      <c r="A122" s="1"/>
      <c r="J122" s="13"/>
    </row>
    <row r="123" spans="1:13">
      <c r="A123" s="10" t="s">
        <v>70</v>
      </c>
      <c r="J123" s="13"/>
    </row>
    <row r="124" spans="1:13">
      <c r="A124" s="1"/>
      <c r="J124" s="13"/>
    </row>
    <row r="125" spans="1:13" ht="42" customHeight="1">
      <c r="A125" s="260" t="s">
        <v>854</v>
      </c>
      <c r="B125" s="260"/>
      <c r="C125" s="260"/>
      <c r="D125" s="260"/>
      <c r="E125" s="260"/>
      <c r="F125" s="260"/>
      <c r="G125" s="260"/>
      <c r="H125" s="260"/>
      <c r="I125" s="260"/>
      <c r="J125" s="13"/>
      <c r="L125" s="2" t="s">
        <v>71</v>
      </c>
      <c r="M125" s="73" t="s">
        <v>766</v>
      </c>
    </row>
    <row r="126" spans="1:13" ht="15.75" thickBot="1">
      <c r="A126" s="1"/>
      <c r="J126" s="13"/>
    </row>
    <row r="127" spans="1:13" s="74" customFormat="1">
      <c r="A127" s="59" t="s">
        <v>722</v>
      </c>
      <c r="B127" s="60"/>
      <c r="C127" s="60"/>
      <c r="D127" s="60"/>
      <c r="E127" s="60"/>
      <c r="F127" s="60"/>
      <c r="G127" s="60"/>
      <c r="H127" s="60"/>
      <c r="I127" s="61"/>
      <c r="J127" s="71"/>
      <c r="K127" s="71"/>
      <c r="L127" s="72"/>
      <c r="M127" s="73"/>
    </row>
    <row r="128" spans="1:13" s="74" customFormat="1">
      <c r="A128" s="62" t="s">
        <v>725</v>
      </c>
      <c r="B128" s="63"/>
      <c r="C128" s="63"/>
      <c r="D128" s="167">
        <f>VLOOKUP($A$2,'LGOP Results 19'!$A:$BA,8,FALSE)/1000</f>
        <v>89.36</v>
      </c>
      <c r="E128" s="63"/>
      <c r="F128" s="63"/>
      <c r="G128" s="63"/>
      <c r="H128" s="63"/>
      <c r="I128" s="64"/>
      <c r="J128" s="71"/>
      <c r="K128" s="71"/>
      <c r="L128" s="72"/>
      <c r="M128" s="73" t="s">
        <v>776</v>
      </c>
    </row>
    <row r="129" spans="1:13" s="74" customFormat="1" ht="15.75" thickBot="1">
      <c r="A129" s="70"/>
      <c r="B129" s="65"/>
      <c r="C129" s="65"/>
      <c r="D129" s="65"/>
      <c r="E129" s="65"/>
      <c r="F129" s="65"/>
      <c r="G129" s="65"/>
      <c r="H129" s="65"/>
      <c r="I129" s="69"/>
      <c r="J129" s="71"/>
      <c r="K129" s="71"/>
      <c r="L129" s="72"/>
      <c r="M129" s="73"/>
    </row>
    <row r="130" spans="1:13" s="74" customFormat="1">
      <c r="A130" s="67"/>
      <c r="B130" s="75"/>
      <c r="C130" s="75"/>
      <c r="D130" s="75"/>
      <c r="E130" s="75"/>
      <c r="F130" s="75"/>
      <c r="G130" s="75"/>
      <c r="H130" s="75"/>
      <c r="I130" s="75"/>
      <c r="J130" s="71"/>
      <c r="K130" s="71"/>
      <c r="L130" s="72"/>
      <c r="M130" s="73"/>
    </row>
    <row r="131" spans="1:13" ht="39" customHeight="1">
      <c r="A131" s="260" t="s">
        <v>855</v>
      </c>
      <c r="B131" s="260"/>
      <c r="C131" s="260"/>
      <c r="D131" s="260"/>
      <c r="E131" s="260"/>
      <c r="F131" s="260"/>
      <c r="G131" s="260"/>
      <c r="H131" s="260"/>
      <c r="I131" s="260"/>
      <c r="J131" s="13"/>
      <c r="L131" s="2" t="s">
        <v>72</v>
      </c>
      <c r="M131" s="73" t="s">
        <v>766</v>
      </c>
    </row>
    <row r="132" spans="1:13">
      <c r="A132" s="11"/>
      <c r="B132" s="11"/>
      <c r="C132" s="11"/>
      <c r="D132" s="11"/>
      <c r="E132" s="11"/>
      <c r="F132" s="11"/>
      <c r="G132" s="11"/>
      <c r="H132" s="11"/>
      <c r="I132" s="11"/>
      <c r="J132" s="13"/>
    </row>
    <row r="133" spans="1:13">
      <c r="A133" s="258" t="s">
        <v>723</v>
      </c>
      <c r="B133" s="258"/>
      <c r="C133" s="258"/>
      <c r="D133" s="11"/>
      <c r="E133" s="11"/>
      <c r="F133" s="11"/>
      <c r="G133" s="11"/>
      <c r="H133" s="11"/>
      <c r="I133" s="11"/>
      <c r="J133" s="13"/>
    </row>
    <row r="134" spans="1:13" ht="39">
      <c r="A134" s="11"/>
      <c r="B134" s="11"/>
      <c r="C134" s="11"/>
      <c r="D134" s="11"/>
      <c r="E134" s="11"/>
      <c r="F134" s="11"/>
      <c r="G134" s="19" t="s">
        <v>73</v>
      </c>
      <c r="H134" s="11"/>
      <c r="I134" s="19" t="s">
        <v>74</v>
      </c>
      <c r="J134" s="13"/>
    </row>
    <row r="135" spans="1:13" ht="60">
      <c r="A135" s="26" t="s">
        <v>75</v>
      </c>
      <c r="B135" s="11"/>
      <c r="C135" s="11"/>
      <c r="D135" s="11"/>
      <c r="E135" s="11"/>
      <c r="F135" s="11"/>
      <c r="G135" s="192">
        <f>VLOOKUP($A$2,'LGOP Results 19'!$A:$BA,25,FALSE)/1000</f>
        <v>184.01300000000001</v>
      </c>
      <c r="H135" s="27"/>
      <c r="I135" s="192">
        <f>VLOOKUP($A$2,'LGOP Results 19'!$A:$BA,23,FALSE)/1000</f>
        <v>0</v>
      </c>
      <c r="J135" s="13"/>
      <c r="L135" s="2" t="s">
        <v>76</v>
      </c>
      <c r="M135" s="107" t="s">
        <v>777</v>
      </c>
    </row>
    <row r="136" spans="1:13">
      <c r="A136" s="26" t="s">
        <v>77</v>
      </c>
      <c r="B136" s="11"/>
      <c r="C136" s="11"/>
      <c r="D136" s="11"/>
      <c r="E136" s="11"/>
      <c r="F136" s="11"/>
      <c r="G136" s="173">
        <f>VLOOKUP($A$2,'LGOP Results 19'!$A:$BA,26,FALSE)/1000</f>
        <v>25.675000000000001</v>
      </c>
      <c r="H136" s="28"/>
      <c r="I136" s="173">
        <f>VLOOKUP($A$2,'LGOP Results 19'!$A:$BA,24,FALSE)/1000</f>
        <v>10.097</v>
      </c>
      <c r="J136" s="13"/>
      <c r="L136" s="2" t="s">
        <v>78</v>
      </c>
      <c r="M136" s="107" t="s">
        <v>772</v>
      </c>
    </row>
    <row r="137" spans="1:13" ht="15.75" customHeight="1">
      <c r="A137" s="26" t="s">
        <v>79</v>
      </c>
      <c r="B137" s="11"/>
      <c r="C137" s="11"/>
      <c r="D137" s="11"/>
      <c r="E137" s="11"/>
      <c r="F137" s="11"/>
      <c r="G137" s="172">
        <f>VLOOKUP($A$2,'LGOP Results 19'!$A:$BA,9,FALSE)/1000</f>
        <v>5.7734800000000162</v>
      </c>
      <c r="H137" s="28"/>
      <c r="I137" s="172">
        <v>0</v>
      </c>
      <c r="J137" s="13"/>
      <c r="L137" s="2" t="s">
        <v>80</v>
      </c>
      <c r="M137" s="107" t="s">
        <v>772</v>
      </c>
    </row>
    <row r="138" spans="1:13" ht="15.75" thickBot="1">
      <c r="A138" s="11"/>
      <c r="B138" s="11" t="s">
        <v>81</v>
      </c>
      <c r="C138" s="11"/>
      <c r="D138" s="11"/>
      <c r="E138" s="11"/>
      <c r="F138" s="11"/>
      <c r="G138" s="164">
        <f>SUM(G135:G137)</f>
        <v>215.46148000000002</v>
      </c>
      <c r="H138" s="29"/>
      <c r="I138" s="164">
        <f>SUM(I135:I137)</f>
        <v>10.097</v>
      </c>
      <c r="J138" s="13"/>
      <c r="M138" s="107"/>
    </row>
    <row r="139" spans="1:13" ht="15.75" thickTop="1">
      <c r="A139" s="11"/>
      <c r="B139" s="11"/>
      <c r="C139" s="11"/>
      <c r="D139" s="11"/>
      <c r="E139" s="11"/>
      <c r="F139" s="11"/>
      <c r="G139" s="11"/>
      <c r="H139" s="11"/>
      <c r="I139" s="11"/>
      <c r="J139" s="20"/>
    </row>
    <row r="140" spans="1:13" ht="34.5" customHeight="1">
      <c r="A140" s="260" t="s">
        <v>82</v>
      </c>
      <c r="B140" s="260"/>
      <c r="C140" s="260"/>
      <c r="D140" s="260"/>
      <c r="E140" s="260"/>
      <c r="F140" s="260"/>
      <c r="G140" s="260"/>
      <c r="H140" s="260"/>
      <c r="I140" s="260"/>
      <c r="J140" s="13"/>
      <c r="L140" s="2" t="s">
        <v>83</v>
      </c>
      <c r="M140" s="73" t="s">
        <v>766</v>
      </c>
    </row>
    <row r="141" spans="1:13">
      <c r="A141" s="11"/>
      <c r="B141" s="11"/>
      <c r="C141" s="11"/>
      <c r="D141" s="11"/>
      <c r="E141" s="11"/>
      <c r="F141" s="11"/>
      <c r="G141" s="11"/>
      <c r="H141" s="11"/>
      <c r="I141" s="11"/>
      <c r="J141" s="13"/>
    </row>
    <row r="142" spans="1:13" ht="26.25" customHeight="1">
      <c r="A142" s="260" t="s">
        <v>84</v>
      </c>
      <c r="B142" s="260"/>
      <c r="C142" s="260"/>
      <c r="D142" s="260"/>
      <c r="E142" s="260"/>
      <c r="F142" s="260"/>
      <c r="G142" s="260"/>
      <c r="H142" s="260"/>
      <c r="I142" s="260"/>
      <c r="J142" s="13"/>
      <c r="L142" s="2" t="s">
        <v>85</v>
      </c>
      <c r="M142" s="107" t="s">
        <v>778</v>
      </c>
    </row>
    <row r="143" spans="1:13">
      <c r="A143" s="11"/>
      <c r="B143" s="11"/>
      <c r="C143" s="11"/>
      <c r="D143" s="11"/>
      <c r="E143" s="11"/>
      <c r="F143" s="11"/>
      <c r="G143" s="11"/>
      <c r="H143" s="11"/>
      <c r="I143" s="11"/>
      <c r="J143" s="13"/>
      <c r="M143" s="107"/>
    </row>
    <row r="144" spans="1:13">
      <c r="A144" s="259" t="s">
        <v>723</v>
      </c>
      <c r="B144" s="259"/>
      <c r="C144" s="259"/>
      <c r="D144" s="11"/>
      <c r="E144" s="11"/>
      <c r="F144" s="11"/>
      <c r="G144" s="11"/>
      <c r="H144" s="11"/>
      <c r="I144" s="11"/>
      <c r="J144" s="13"/>
      <c r="M144" s="107"/>
    </row>
    <row r="145" spans="1:13">
      <c r="A145" s="11"/>
      <c r="B145" s="11"/>
      <c r="C145" s="11"/>
      <c r="D145" s="11"/>
      <c r="E145" s="11"/>
      <c r="F145" s="11"/>
      <c r="G145" s="11"/>
      <c r="H145" s="11"/>
      <c r="I145" s="11"/>
      <c r="J145" s="13"/>
      <c r="M145" s="107"/>
    </row>
    <row r="146" spans="1:13">
      <c r="A146" s="30" t="s">
        <v>86</v>
      </c>
      <c r="B146" s="11"/>
      <c r="C146" s="11"/>
      <c r="D146" s="11"/>
      <c r="E146" s="11"/>
      <c r="F146" s="11"/>
      <c r="G146" s="11"/>
      <c r="H146" s="11"/>
      <c r="I146" s="11"/>
      <c r="J146" s="13"/>
      <c r="M146" s="107"/>
    </row>
    <row r="147" spans="1:13">
      <c r="A147" s="30"/>
      <c r="B147" s="11">
        <v>2020</v>
      </c>
      <c r="C147" s="11"/>
      <c r="D147" s="11"/>
      <c r="E147" s="11"/>
      <c r="F147" s="171">
        <f>VLOOKUP($A$2,'LGOP Results 19'!$A:$BA,27,FALSE)/1000</f>
        <v>23.266999999999999</v>
      </c>
      <c r="G147" s="11"/>
      <c r="H147" s="11"/>
      <c r="I147" s="11"/>
      <c r="J147" s="13"/>
      <c r="M147" s="107" t="s">
        <v>772</v>
      </c>
    </row>
    <row r="148" spans="1:13">
      <c r="A148" s="30"/>
      <c r="B148" s="11">
        <v>2021</v>
      </c>
      <c r="C148" s="11"/>
      <c r="D148" s="11"/>
      <c r="E148" s="11"/>
      <c r="F148" s="173">
        <f>VLOOKUP($A$2,'LGOP Results 19'!$A:$BA,28,FALSE)/1000</f>
        <v>23.266999999999999</v>
      </c>
      <c r="G148" s="11"/>
      <c r="H148" s="11"/>
      <c r="I148" s="11"/>
      <c r="J148" s="13"/>
      <c r="M148" s="107" t="s">
        <v>772</v>
      </c>
    </row>
    <row r="149" spans="1:13">
      <c r="A149" s="30"/>
      <c r="B149" s="11">
        <v>2022</v>
      </c>
      <c r="C149" s="11"/>
      <c r="D149" s="11"/>
      <c r="E149" s="11"/>
      <c r="F149" s="173">
        <f>VLOOKUP($A$2,'LGOP Results 19'!$A:$BA,29,FALSE)/1000</f>
        <v>23.266999999999999</v>
      </c>
      <c r="G149" s="11"/>
      <c r="H149" s="11"/>
      <c r="I149" s="11"/>
      <c r="J149" s="13"/>
      <c r="M149" s="107" t="s">
        <v>772</v>
      </c>
    </row>
    <row r="150" spans="1:13">
      <c r="A150" s="30"/>
      <c r="B150" s="11">
        <v>2023</v>
      </c>
      <c r="C150" s="11"/>
      <c r="D150" s="11"/>
      <c r="E150" s="11"/>
      <c r="F150" s="173">
        <f>VLOOKUP($A$2,'LGOP Results 19'!$A:$BA,30,FALSE)/1000</f>
        <v>23.266999999999999</v>
      </c>
      <c r="G150" s="11"/>
      <c r="H150" s="11"/>
      <c r="I150" s="11"/>
      <c r="J150" s="13"/>
      <c r="M150" s="107" t="s">
        <v>772</v>
      </c>
    </row>
    <row r="151" spans="1:13">
      <c r="A151" s="30"/>
      <c r="B151" s="11">
        <v>2024</v>
      </c>
      <c r="C151" s="11"/>
      <c r="D151" s="11"/>
      <c r="E151" s="11"/>
      <c r="F151" s="173">
        <f>VLOOKUP($A$2,'LGOP Results 19'!$A:$BA,31,FALSE)/1000</f>
        <v>23.266999999999999</v>
      </c>
      <c r="G151" s="11"/>
      <c r="H151" s="11"/>
      <c r="I151" s="11"/>
      <c r="J151" s="13"/>
      <c r="M151" s="107" t="s">
        <v>772</v>
      </c>
    </row>
    <row r="152" spans="1:13">
      <c r="A152" s="30"/>
      <c r="B152" s="11" t="s">
        <v>87</v>
      </c>
      <c r="C152" s="11"/>
      <c r="D152" s="11"/>
      <c r="E152" s="11"/>
      <c r="F152" s="173">
        <f>VLOOKUP($A$2,'LGOP Results 19'!$A:$BA,32,FALSE)/1000</f>
        <v>83.256</v>
      </c>
      <c r="G152" s="11"/>
      <c r="H152" s="11"/>
      <c r="I152" s="11"/>
      <c r="J152" s="13"/>
      <c r="M152" s="107" t="s">
        <v>772</v>
      </c>
    </row>
    <row r="153" spans="1:13">
      <c r="A153" s="30"/>
      <c r="B153" s="11"/>
      <c r="C153" s="11"/>
      <c r="D153" s="11"/>
      <c r="E153" s="11"/>
      <c r="F153" s="11"/>
      <c r="G153" s="11"/>
      <c r="H153" s="11"/>
      <c r="I153" s="11"/>
      <c r="J153" s="13"/>
    </row>
    <row r="154" spans="1:13" ht="19.5" customHeight="1">
      <c r="A154" s="260" t="s">
        <v>88</v>
      </c>
      <c r="B154" s="260"/>
      <c r="C154" s="260"/>
      <c r="D154" s="260"/>
      <c r="E154" s="260"/>
      <c r="F154" s="260"/>
      <c r="G154" s="260"/>
      <c r="H154" s="260"/>
      <c r="I154" s="260"/>
      <c r="J154" s="13"/>
    </row>
    <row r="155" spans="1:13">
      <c r="A155" s="11"/>
      <c r="B155" s="11"/>
      <c r="C155" s="11"/>
      <c r="D155" s="11"/>
      <c r="E155" s="11"/>
      <c r="F155" s="11"/>
      <c r="G155" s="11"/>
      <c r="H155" s="11"/>
      <c r="I155" s="11"/>
      <c r="J155" s="13"/>
    </row>
    <row r="156" spans="1:13">
      <c r="A156" s="11"/>
      <c r="B156" s="11"/>
      <c r="C156" s="11"/>
      <c r="D156" s="11"/>
      <c r="E156" s="11"/>
      <c r="F156" s="11"/>
      <c r="G156" s="11"/>
      <c r="H156" s="11"/>
      <c r="I156" s="11"/>
      <c r="J156" s="13"/>
    </row>
    <row r="157" spans="1:13">
      <c r="A157" s="1"/>
      <c r="J157" s="13"/>
    </row>
    <row r="158" spans="1:13">
      <c r="A158" s="272" t="s">
        <v>89</v>
      </c>
      <c r="B158" s="272"/>
      <c r="C158" s="272"/>
      <c r="D158" s="272"/>
      <c r="E158" s="272"/>
      <c r="F158" s="272"/>
      <c r="G158" s="272"/>
      <c r="H158" s="272"/>
      <c r="I158" s="273"/>
      <c r="J158" s="13"/>
      <c r="L158" s="2" t="s">
        <v>90</v>
      </c>
    </row>
    <row r="159" spans="1:13">
      <c r="A159" s="274" t="s">
        <v>91</v>
      </c>
      <c r="B159" s="274"/>
      <c r="C159" s="274"/>
      <c r="D159" s="274"/>
      <c r="E159" s="274"/>
      <c r="F159" s="274"/>
      <c r="G159" s="274"/>
      <c r="H159" s="274"/>
      <c r="I159" s="275"/>
      <c r="J159" s="13"/>
    </row>
    <row r="160" spans="1:13">
      <c r="A160" s="274" t="s">
        <v>92</v>
      </c>
      <c r="B160" s="272"/>
      <c r="C160" s="272"/>
      <c r="D160" s="272"/>
      <c r="E160" s="272"/>
      <c r="F160" s="272"/>
      <c r="G160" s="272"/>
      <c r="H160" s="272"/>
      <c r="I160" s="273"/>
      <c r="J160" s="13"/>
    </row>
    <row r="161" spans="1:13">
      <c r="A161" s="4" t="s">
        <v>718</v>
      </c>
      <c r="J161" s="13"/>
    </row>
    <row r="162" spans="1:13">
      <c r="A162" s="1"/>
      <c r="E162" s="31">
        <v>2018</v>
      </c>
      <c r="F162" s="147">
        <v>2019</v>
      </c>
      <c r="G162" s="47"/>
      <c r="H162" s="47"/>
      <c r="I162" s="47"/>
      <c r="J162" s="13"/>
    </row>
    <row r="163" spans="1:13">
      <c r="A163" s="4" t="s">
        <v>93</v>
      </c>
      <c r="C163" s="32"/>
      <c r="D163" s="32"/>
      <c r="E163" s="32"/>
      <c r="F163" s="146"/>
      <c r="G163" s="47"/>
      <c r="H163" s="47"/>
      <c r="I163" s="47"/>
      <c r="J163" s="32"/>
      <c r="K163" s="32"/>
      <c r="L163" s="33"/>
    </row>
    <row r="164" spans="1:13" ht="30">
      <c r="A164" s="1" t="s">
        <v>94</v>
      </c>
      <c r="C164" s="34"/>
      <c r="D164" s="34"/>
      <c r="E164" s="153" t="s">
        <v>856</v>
      </c>
      <c r="F164" s="170">
        <f>VLOOKUP($A$2,'LGOP Results 19'!$A:$BA,15,FALSE)/1000</f>
        <v>54.96</v>
      </c>
      <c r="G164" s="20"/>
      <c r="H164" s="20"/>
      <c r="I164" s="20"/>
      <c r="J164" s="20"/>
      <c r="K164" s="34"/>
      <c r="L164" s="2" t="s">
        <v>95</v>
      </c>
      <c r="M164" s="107" t="s">
        <v>771</v>
      </c>
    </row>
    <row r="165" spans="1:13">
      <c r="A165" s="1" t="s">
        <v>96</v>
      </c>
      <c r="E165" s="22"/>
      <c r="F165" s="169">
        <f>VLOOKUP($A$2,'LGOP Results 19'!$A:$BA,16,FALSE)/1000</f>
        <v>11.132740000000005</v>
      </c>
      <c r="G165" s="48"/>
      <c r="H165" s="48"/>
      <c r="I165" s="48"/>
      <c r="J165" s="13"/>
      <c r="L165" s="2" t="s">
        <v>95</v>
      </c>
      <c r="M165" s="107" t="s">
        <v>772</v>
      </c>
    </row>
    <row r="166" spans="1:13">
      <c r="A166" s="1" t="s">
        <v>97</v>
      </c>
      <c r="E166" s="22"/>
      <c r="F166" s="169">
        <f>VLOOKUP($A$2,'LGOP Results 19'!$A:$BA,17,FALSE)/1000</f>
        <v>0</v>
      </c>
      <c r="G166" s="48"/>
      <c r="H166" s="48"/>
      <c r="I166" s="48"/>
      <c r="J166" s="13"/>
      <c r="L166" s="2" t="s">
        <v>95</v>
      </c>
      <c r="M166" s="107" t="s">
        <v>772</v>
      </c>
    </row>
    <row r="167" spans="1:13">
      <c r="A167" s="1" t="s">
        <v>98</v>
      </c>
      <c r="E167" s="22"/>
      <c r="F167" s="169">
        <f>VLOOKUP($A$2,'LGOP Results 19'!$A:$BA,18,FALSE)/1000</f>
        <v>205.66200000000001</v>
      </c>
      <c r="G167" s="48"/>
      <c r="H167" s="48"/>
      <c r="I167" s="48"/>
      <c r="J167" s="13"/>
      <c r="L167" s="2" t="s">
        <v>95</v>
      </c>
      <c r="M167" s="107" t="s">
        <v>772</v>
      </c>
    </row>
    <row r="168" spans="1:13">
      <c r="A168" s="1" t="s">
        <v>99</v>
      </c>
      <c r="E168" s="22"/>
      <c r="F168" s="169">
        <f>VLOOKUP($A$2,'LGOP Results 19'!$A:$BA,19,FALSE)/1000</f>
        <v>28.696000000000002</v>
      </c>
      <c r="G168" s="48"/>
      <c r="H168" s="48"/>
      <c r="I168" s="48"/>
      <c r="J168" s="13"/>
      <c r="L168" s="2" t="s">
        <v>95</v>
      </c>
      <c r="M168" s="107" t="s">
        <v>772</v>
      </c>
    </row>
    <row r="169" spans="1:13">
      <c r="A169" s="1" t="s">
        <v>100</v>
      </c>
      <c r="E169" s="68"/>
      <c r="F169" s="168">
        <f>-VLOOKUP($A$2,'LGOP Results 19'!$A:$BA,20,FALSE)/1000</f>
        <v>-2.6937400000000062</v>
      </c>
      <c r="G169" s="48"/>
      <c r="H169" s="48"/>
      <c r="I169" s="48"/>
      <c r="J169" s="13"/>
      <c r="L169" s="2" t="s">
        <v>95</v>
      </c>
      <c r="M169" s="107" t="s">
        <v>772</v>
      </c>
    </row>
    <row r="170" spans="1:13">
      <c r="A170" s="4" t="s">
        <v>101</v>
      </c>
      <c r="E170" s="34"/>
      <c r="F170" s="194">
        <f>SUM(F164:F169)</f>
        <v>297.75700000000006</v>
      </c>
      <c r="G170" s="20"/>
      <c r="H170" s="20"/>
      <c r="I170" s="20"/>
      <c r="J170" s="13"/>
      <c r="L170" s="2" t="s">
        <v>95</v>
      </c>
      <c r="M170" s="107" t="s">
        <v>772</v>
      </c>
    </row>
    <row r="171" spans="1:13">
      <c r="A171" s="4" t="s">
        <v>102</v>
      </c>
      <c r="E171" s="68"/>
      <c r="F171" s="168">
        <f>VLOOKUP($A$2,'LGOP Results 19'!$A:$AB,7,FALSE)/1000</f>
        <v>259.10300000000001</v>
      </c>
      <c r="G171" s="48"/>
      <c r="H171" s="48"/>
      <c r="I171" s="48"/>
      <c r="J171" s="13"/>
      <c r="L171" s="2" t="s">
        <v>95</v>
      </c>
      <c r="M171" s="107" t="s">
        <v>772</v>
      </c>
    </row>
    <row r="172" spans="1:13" ht="15.75" thickBot="1">
      <c r="A172" s="4" t="s">
        <v>103</v>
      </c>
      <c r="E172" s="24"/>
      <c r="F172" s="193">
        <f>F170+F171</f>
        <v>556.86000000000013</v>
      </c>
      <c r="G172" s="20"/>
      <c r="H172" s="20"/>
      <c r="I172" s="20"/>
      <c r="J172" s="13"/>
      <c r="L172" s="2" t="s">
        <v>104</v>
      </c>
      <c r="M172" s="107" t="s">
        <v>772</v>
      </c>
    </row>
    <row r="173" spans="1:13" ht="15.75" thickTop="1">
      <c r="A173" s="1"/>
      <c r="E173" s="71"/>
      <c r="F173" s="71"/>
      <c r="G173" s="48"/>
      <c r="H173" s="48"/>
      <c r="I173" s="48"/>
      <c r="J173" s="13"/>
    </row>
    <row r="174" spans="1:13">
      <c r="A174" s="1"/>
      <c r="E174" s="71"/>
      <c r="F174" s="71"/>
      <c r="G174" s="48"/>
      <c r="H174" s="48"/>
      <c r="I174" s="48"/>
      <c r="J174" s="13"/>
    </row>
    <row r="175" spans="1:13" ht="120">
      <c r="A175" s="4" t="s">
        <v>105</v>
      </c>
      <c r="E175" s="103"/>
      <c r="F175" s="103" t="s">
        <v>765</v>
      </c>
      <c r="G175" s="20"/>
      <c r="H175" s="20"/>
      <c r="I175" s="20"/>
      <c r="J175" s="13"/>
      <c r="L175" s="2" t="s">
        <v>106</v>
      </c>
      <c r="M175" s="73" t="s">
        <v>1473</v>
      </c>
    </row>
    <row r="176" spans="1:13">
      <c r="A176" s="1"/>
      <c r="F176" s="71"/>
      <c r="G176" s="48"/>
      <c r="H176" s="48"/>
      <c r="I176" s="48"/>
      <c r="J176" s="13"/>
    </row>
    <row r="177" spans="1:14" ht="27.75" customHeight="1">
      <c r="A177" s="276" t="s">
        <v>107</v>
      </c>
      <c r="B177" s="260"/>
      <c r="C177" s="260"/>
      <c r="D177" s="260"/>
      <c r="E177" s="35"/>
      <c r="F177" s="35" t="e">
        <f>F172/F175</f>
        <v>#VALUE!</v>
      </c>
      <c r="G177" s="49"/>
      <c r="H177" s="49"/>
      <c r="I177" s="49"/>
      <c r="J177" s="13"/>
      <c r="L177" s="2" t="s">
        <v>108</v>
      </c>
      <c r="M177" s="73" t="s">
        <v>779</v>
      </c>
    </row>
    <row r="178" spans="1:14">
      <c r="A178" s="1"/>
      <c r="J178" s="13"/>
    </row>
    <row r="179" spans="1:14" ht="17.25" customHeight="1">
      <c r="A179" s="4" t="s">
        <v>109</v>
      </c>
      <c r="J179" s="13"/>
      <c r="L179" s="1"/>
    </row>
    <row r="180" spans="1:14">
      <c r="A180" s="4"/>
      <c r="J180" s="13"/>
      <c r="L180" s="1"/>
    </row>
    <row r="181" spans="1:14" ht="27.75" customHeight="1">
      <c r="A181" s="260" t="s">
        <v>110</v>
      </c>
      <c r="B181" s="260"/>
      <c r="C181" s="260"/>
      <c r="D181" s="260"/>
      <c r="E181" s="260"/>
      <c r="F181" s="260"/>
      <c r="G181" s="260"/>
      <c r="H181" s="260"/>
      <c r="I181" s="260"/>
      <c r="J181" s="13"/>
      <c r="L181" s="2">
        <v>171</v>
      </c>
      <c r="M181" s="107" t="s">
        <v>766</v>
      </c>
    </row>
    <row r="182" spans="1:14">
      <c r="A182" s="1"/>
      <c r="J182" s="13"/>
      <c r="M182" s="107"/>
    </row>
    <row r="183" spans="1:14">
      <c r="A183" s="260" t="s">
        <v>111</v>
      </c>
      <c r="B183" s="260"/>
      <c r="C183" s="260"/>
      <c r="D183" s="260"/>
      <c r="E183" s="260"/>
      <c r="F183" s="260"/>
      <c r="G183" s="260"/>
      <c r="H183" s="260"/>
      <c r="I183" s="260"/>
      <c r="J183" s="13"/>
      <c r="M183" s="107" t="s">
        <v>772</v>
      </c>
      <c r="N183" s="36"/>
    </row>
    <row r="184" spans="1:14">
      <c r="A184" s="1"/>
      <c r="J184" s="13"/>
      <c r="M184" s="107"/>
      <c r="N184" s="36"/>
    </row>
    <row r="185" spans="1:14" ht="25.5" customHeight="1">
      <c r="A185" s="260" t="s">
        <v>112</v>
      </c>
      <c r="B185" s="260"/>
      <c r="C185" s="260"/>
      <c r="D185" s="260"/>
      <c r="E185" s="260"/>
      <c r="F185" s="260"/>
      <c r="G185" s="260"/>
      <c r="H185" s="260"/>
      <c r="I185" s="260"/>
      <c r="J185" s="13"/>
      <c r="M185" s="107" t="s">
        <v>780</v>
      </c>
      <c r="N185" s="36"/>
    </row>
    <row r="186" spans="1:14">
      <c r="A186" s="1"/>
      <c r="J186" s="13"/>
      <c r="N186" s="36"/>
    </row>
    <row r="187" spans="1:14" ht="58.5" hidden="1" customHeight="1">
      <c r="A187" s="260" t="s">
        <v>113</v>
      </c>
      <c r="B187" s="260"/>
      <c r="C187" s="260"/>
      <c r="D187" s="260"/>
      <c r="E187" s="260"/>
      <c r="F187" s="260"/>
      <c r="G187" s="260"/>
      <c r="H187" s="260"/>
      <c r="I187" s="259"/>
      <c r="J187" s="13"/>
      <c r="L187" s="2">
        <v>171</v>
      </c>
    </row>
    <row r="188" spans="1:14" hidden="1"/>
  </sheetData>
  <mergeCells count="61">
    <mergeCell ref="M115:M116"/>
    <mergeCell ref="M120:M121"/>
    <mergeCell ref="A185:I185"/>
    <mergeCell ref="A187:I187"/>
    <mergeCell ref="A154:I154"/>
    <mergeCell ref="A158:I158"/>
    <mergeCell ref="A159:I159"/>
    <mergeCell ref="A160:I160"/>
    <mergeCell ref="A177:D177"/>
    <mergeCell ref="A181:I181"/>
    <mergeCell ref="A125:I125"/>
    <mergeCell ref="A131:I131"/>
    <mergeCell ref="A140:I140"/>
    <mergeCell ref="A142:I142"/>
    <mergeCell ref="A183:I183"/>
    <mergeCell ref="D115:E115"/>
    <mergeCell ref="F115:G115"/>
    <mergeCell ref="H115:I115"/>
    <mergeCell ref="A118:I118"/>
    <mergeCell ref="D120:E120"/>
    <mergeCell ref="F120:G120"/>
    <mergeCell ref="H120:I120"/>
    <mergeCell ref="A113:I113"/>
    <mergeCell ref="E73:H73"/>
    <mergeCell ref="E74:H74"/>
    <mergeCell ref="B75:D75"/>
    <mergeCell ref="E75:H75"/>
    <mergeCell ref="A78:I78"/>
    <mergeCell ref="A80:I80"/>
    <mergeCell ref="A101:I101"/>
    <mergeCell ref="A103:I103"/>
    <mergeCell ref="A109:I109"/>
    <mergeCell ref="A111:I111"/>
    <mergeCell ref="E72:H72"/>
    <mergeCell ref="B33:I33"/>
    <mergeCell ref="B35:I35"/>
    <mergeCell ref="A42:I42"/>
    <mergeCell ref="A48:I48"/>
    <mergeCell ref="A50:I50"/>
    <mergeCell ref="A52:I52"/>
    <mergeCell ref="A55:E55"/>
    <mergeCell ref="A57:E57"/>
    <mergeCell ref="A59:E59"/>
    <mergeCell ref="A62:I62"/>
    <mergeCell ref="A70:I70"/>
    <mergeCell ref="A2:C2"/>
    <mergeCell ref="A84:C84"/>
    <mergeCell ref="A133:C133"/>
    <mergeCell ref="A144:C144"/>
    <mergeCell ref="B31:I31"/>
    <mergeCell ref="A4:I4"/>
    <mergeCell ref="B6:I6"/>
    <mergeCell ref="B11:I11"/>
    <mergeCell ref="B13:I13"/>
    <mergeCell ref="B16:I16"/>
    <mergeCell ref="B18:I18"/>
    <mergeCell ref="B20:I20"/>
    <mergeCell ref="B22:I22"/>
    <mergeCell ref="B24:I24"/>
    <mergeCell ref="B26:I26"/>
    <mergeCell ref="B29:I2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'LGOP Results18'!$A$4:$A$581</xm:f>
          </x14:formula1>
          <xm:sqref>A3</xm:sqref>
        </x14:dataValidation>
        <x14:dataValidation type="list" allowBlank="1" showInputMessage="1" showErrorMessage="1">
          <x14:formula1>
            <xm:f>'LGOP Results 19'!$A$5:$A$593</xm:f>
          </x14:formula1>
          <xm:sqref>A2:C2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tabSelected="1" workbookViewId="0">
      <pane ySplit="2" topLeftCell="A128" activePane="bottomLeft" state="frozen"/>
      <selection pane="bottomLeft" activeCell="C134" sqref="C134"/>
    </sheetView>
  </sheetViews>
  <sheetFormatPr defaultRowHeight="15"/>
  <cols>
    <col min="1" max="1" width="32.140625" style="7" customWidth="1"/>
    <col min="2" max="2" width="9.140625" style="1"/>
    <col min="3" max="3" width="10.7109375" style="1" customWidth="1"/>
    <col min="4" max="4" width="10.28515625" style="1" customWidth="1"/>
    <col min="5" max="5" width="9.85546875" style="1" bestFit="1" customWidth="1"/>
    <col min="6" max="6" width="11.42578125" style="1" customWidth="1"/>
    <col min="7" max="7" width="10.85546875" style="1" customWidth="1"/>
    <col min="8" max="8" width="10.7109375" style="1" bestFit="1" customWidth="1"/>
    <col min="9" max="9" width="9.7109375" style="1" customWidth="1"/>
    <col min="10" max="10" width="10.28515625" style="1" customWidth="1"/>
    <col min="11" max="11" width="18.28515625" style="1" customWidth="1"/>
    <col min="12" max="12" width="9.85546875" style="2" bestFit="1" customWidth="1"/>
    <col min="13" max="13" width="32.85546875" style="6" customWidth="1"/>
    <col min="14" max="16384" width="9.140625" style="6"/>
  </cols>
  <sheetData>
    <row r="1" spans="1:12" customFormat="1">
      <c r="A1" s="37" t="s">
        <v>121</v>
      </c>
      <c r="F1" s="54"/>
      <c r="G1" s="6"/>
      <c r="H1" s="6"/>
      <c r="I1" s="54"/>
    </row>
    <row r="2" spans="1:12" customFormat="1">
      <c r="A2" s="150" t="s">
        <v>788</v>
      </c>
      <c r="F2" s="55"/>
      <c r="G2" s="6"/>
      <c r="H2" s="6"/>
      <c r="I2" s="55"/>
    </row>
    <row r="3" spans="1:12" customFormat="1">
      <c r="A3" s="6"/>
      <c r="F3" s="55"/>
      <c r="G3" s="6"/>
      <c r="H3" s="6"/>
      <c r="I3" s="55"/>
    </row>
    <row r="4" spans="1:12" s="1" customFormat="1" ht="12.75">
      <c r="A4" s="261" t="s">
        <v>135</v>
      </c>
      <c r="B4" s="261"/>
      <c r="C4" s="261"/>
      <c r="D4" s="261"/>
      <c r="E4" s="261"/>
      <c r="F4" s="261"/>
      <c r="G4" s="261"/>
      <c r="H4" s="261"/>
      <c r="I4" s="261"/>
      <c r="L4" s="2"/>
    </row>
    <row r="5" spans="1:12">
      <c r="A5" s="3" t="s">
        <v>0</v>
      </c>
      <c r="B5" s="4"/>
      <c r="C5" s="4"/>
      <c r="D5" s="4"/>
      <c r="E5" s="4"/>
      <c r="F5" s="4"/>
      <c r="G5" s="4"/>
      <c r="H5" s="4"/>
      <c r="I5" s="4"/>
      <c r="J5" s="4"/>
      <c r="K5" s="4"/>
      <c r="L5" s="5"/>
    </row>
    <row r="6" spans="1:12" ht="93" hidden="1" customHeight="1">
      <c r="B6" s="260" t="s">
        <v>114</v>
      </c>
      <c r="C6" s="260"/>
      <c r="D6" s="260"/>
      <c r="E6" s="260"/>
      <c r="F6" s="260"/>
      <c r="G6" s="260"/>
      <c r="H6" s="260"/>
      <c r="I6" s="260"/>
    </row>
    <row r="7" spans="1:12" hidden="1"/>
    <row r="8" spans="1:12">
      <c r="B8" s="1" t="s">
        <v>2</v>
      </c>
    </row>
    <row r="10" spans="1:12">
      <c r="A10" s="8"/>
      <c r="B10" s="4" t="s">
        <v>3</v>
      </c>
    </row>
    <row r="11" spans="1:12">
      <c r="A11" s="8" t="s">
        <v>4</v>
      </c>
      <c r="B11" s="260" t="s">
        <v>5</v>
      </c>
      <c r="C11" s="260"/>
      <c r="D11" s="260"/>
      <c r="E11" s="260"/>
      <c r="F11" s="260"/>
      <c r="G11" s="260"/>
      <c r="H11" s="260"/>
      <c r="I11" s="260"/>
      <c r="K11" s="1" t="s">
        <v>6</v>
      </c>
      <c r="L11" s="2">
        <v>146</v>
      </c>
    </row>
    <row r="12" spans="1:12">
      <c r="A12" s="8"/>
    </row>
    <row r="13" spans="1:12" ht="41.25" customHeight="1">
      <c r="A13" s="8" t="s">
        <v>4</v>
      </c>
      <c r="B13" s="260" t="s">
        <v>7</v>
      </c>
      <c r="C13" s="260"/>
      <c r="D13" s="260"/>
      <c r="E13" s="260"/>
      <c r="F13" s="260"/>
      <c r="G13" s="260"/>
      <c r="H13" s="260"/>
      <c r="I13" s="260"/>
      <c r="K13" s="1" t="s">
        <v>8</v>
      </c>
      <c r="L13" s="2">
        <v>161</v>
      </c>
    </row>
    <row r="14" spans="1:12">
      <c r="A14" s="8"/>
    </row>
    <row r="15" spans="1:12">
      <c r="A15" s="8"/>
      <c r="B15" s="4" t="s">
        <v>9</v>
      </c>
    </row>
    <row r="16" spans="1:12" s="1" customFormat="1" ht="36.75" customHeight="1">
      <c r="A16" s="8" t="s">
        <v>4</v>
      </c>
      <c r="B16" s="260" t="s">
        <v>10</v>
      </c>
      <c r="C16" s="260"/>
      <c r="D16" s="260"/>
      <c r="E16" s="260"/>
      <c r="F16" s="260"/>
      <c r="G16" s="260"/>
      <c r="H16" s="260"/>
      <c r="I16" s="260"/>
      <c r="K16" s="1" t="s">
        <v>8</v>
      </c>
      <c r="L16" s="2">
        <v>161</v>
      </c>
    </row>
    <row r="17" spans="1:12" s="1" customFormat="1" ht="12.75">
      <c r="A17" s="8"/>
      <c r="B17" s="4"/>
      <c r="L17" s="2"/>
    </row>
    <row r="18" spans="1:12" s="9" customFormat="1" ht="24.75" customHeight="1">
      <c r="A18" s="8" t="s">
        <v>4</v>
      </c>
      <c r="B18" s="260" t="s">
        <v>11</v>
      </c>
      <c r="C18" s="260"/>
      <c r="D18" s="260"/>
      <c r="E18" s="260"/>
      <c r="F18" s="260"/>
      <c r="G18" s="260"/>
      <c r="H18" s="260"/>
      <c r="I18" s="260"/>
      <c r="J18" s="1"/>
      <c r="K18" s="1" t="s">
        <v>6</v>
      </c>
      <c r="L18" s="2">
        <v>157</v>
      </c>
    </row>
    <row r="19" spans="1:12">
      <c r="A19" s="8"/>
      <c r="B19" s="4"/>
    </row>
    <row r="20" spans="1:12" ht="26.25" customHeight="1">
      <c r="A20" s="8" t="s">
        <v>4</v>
      </c>
      <c r="B20" s="260" t="s">
        <v>12</v>
      </c>
      <c r="C20" s="260"/>
      <c r="D20" s="260"/>
      <c r="E20" s="260"/>
      <c r="F20" s="260"/>
      <c r="G20" s="260"/>
      <c r="H20" s="260"/>
      <c r="I20" s="260"/>
      <c r="K20" s="1" t="s">
        <v>6</v>
      </c>
      <c r="L20" s="2" t="s">
        <v>13</v>
      </c>
    </row>
    <row r="21" spans="1:12">
      <c r="A21" s="8"/>
      <c r="B21" s="4"/>
    </row>
    <row r="22" spans="1:12" ht="36.75" customHeight="1">
      <c r="A22" s="8">
        <v>1</v>
      </c>
      <c r="B22" s="260" t="s">
        <v>14</v>
      </c>
      <c r="C22" s="260"/>
      <c r="D22" s="260"/>
      <c r="E22" s="260"/>
      <c r="F22" s="260"/>
      <c r="G22" s="260"/>
      <c r="H22" s="260"/>
      <c r="I22" s="260"/>
      <c r="K22" s="1" t="s">
        <v>6</v>
      </c>
      <c r="L22" s="2" t="s">
        <v>15</v>
      </c>
    </row>
    <row r="23" spans="1:12">
      <c r="A23" s="8"/>
    </row>
    <row r="24" spans="1:12" ht="40.5" customHeight="1">
      <c r="A24" s="8">
        <v>2</v>
      </c>
      <c r="B24" s="260" t="s">
        <v>16</v>
      </c>
      <c r="C24" s="260"/>
      <c r="D24" s="260"/>
      <c r="E24" s="260"/>
      <c r="F24" s="260"/>
      <c r="G24" s="260"/>
      <c r="H24" s="260"/>
      <c r="I24" s="260"/>
      <c r="K24" s="1" t="s">
        <v>6</v>
      </c>
      <c r="L24" s="2" t="s">
        <v>17</v>
      </c>
    </row>
    <row r="25" spans="1:12">
      <c r="A25" s="8"/>
    </row>
    <row r="26" spans="1:12" ht="27.75" customHeight="1">
      <c r="A26" s="8">
        <v>3</v>
      </c>
      <c r="B26" s="260" t="s">
        <v>18</v>
      </c>
      <c r="C26" s="260"/>
      <c r="D26" s="260"/>
      <c r="E26" s="260"/>
      <c r="F26" s="260"/>
      <c r="G26" s="260"/>
      <c r="H26" s="260"/>
      <c r="I26" s="260"/>
      <c r="K26" s="1" t="s">
        <v>6</v>
      </c>
      <c r="L26" s="2">
        <v>158</v>
      </c>
    </row>
    <row r="27" spans="1:12">
      <c r="A27" s="8"/>
    </row>
    <row r="28" spans="1:12">
      <c r="A28" s="8"/>
      <c r="B28" s="4" t="s">
        <v>19</v>
      </c>
    </row>
    <row r="29" spans="1:12">
      <c r="A29" s="8">
        <v>1</v>
      </c>
      <c r="B29" s="260" t="s">
        <v>20</v>
      </c>
      <c r="C29" s="260"/>
      <c r="D29" s="260"/>
      <c r="E29" s="260"/>
      <c r="F29" s="260"/>
      <c r="G29" s="260"/>
      <c r="H29" s="260"/>
      <c r="I29" s="260"/>
      <c r="K29" s="1" t="s">
        <v>6</v>
      </c>
      <c r="L29" s="2" t="s">
        <v>15</v>
      </c>
    </row>
    <row r="30" spans="1:12">
      <c r="A30" s="8"/>
    </row>
    <row r="31" spans="1:12">
      <c r="A31" s="8">
        <v>2</v>
      </c>
      <c r="B31" s="260" t="s">
        <v>21</v>
      </c>
      <c r="C31" s="260"/>
      <c r="D31" s="260"/>
      <c r="E31" s="260"/>
      <c r="F31" s="260"/>
      <c r="G31" s="260"/>
      <c r="H31" s="260"/>
      <c r="I31" s="260"/>
      <c r="K31" s="1" t="s">
        <v>6</v>
      </c>
      <c r="L31" s="2" t="s">
        <v>17</v>
      </c>
    </row>
    <row r="32" spans="1:12">
      <c r="A32" s="8"/>
    </row>
    <row r="33" spans="1:13">
      <c r="A33" s="8">
        <v>3</v>
      </c>
      <c r="B33" s="260" t="s">
        <v>22</v>
      </c>
      <c r="C33" s="260"/>
      <c r="D33" s="260"/>
      <c r="E33" s="260"/>
      <c r="F33" s="260"/>
      <c r="G33" s="260"/>
      <c r="H33" s="260"/>
      <c r="I33" s="260"/>
      <c r="K33" s="1" t="s">
        <v>6</v>
      </c>
      <c r="L33" s="2">
        <v>159</v>
      </c>
    </row>
    <row r="34" spans="1:13">
      <c r="A34" s="8"/>
    </row>
    <row r="35" spans="1:13" ht="39" customHeight="1">
      <c r="A35" s="8">
        <v>4</v>
      </c>
      <c r="B35" s="260" t="s">
        <v>23</v>
      </c>
      <c r="C35" s="260"/>
      <c r="D35" s="260"/>
      <c r="E35" s="260"/>
      <c r="F35" s="260"/>
      <c r="G35" s="260"/>
      <c r="H35" s="260"/>
      <c r="I35" s="260"/>
      <c r="K35" s="1" t="s">
        <v>6</v>
      </c>
      <c r="L35" s="2">
        <v>159</v>
      </c>
    </row>
    <row r="36" spans="1:13">
      <c r="A36" s="8"/>
    </row>
    <row r="38" spans="1:13">
      <c r="A38" s="4" t="s">
        <v>24</v>
      </c>
      <c r="B38" s="4"/>
    </row>
    <row r="40" spans="1:13">
      <c r="A40" s="4" t="s">
        <v>25</v>
      </c>
      <c r="B40" s="4"/>
    </row>
    <row r="41" spans="1:13">
      <c r="A41" s="4"/>
      <c r="B41" s="4"/>
    </row>
    <row r="42" spans="1:13" ht="54" customHeight="1">
      <c r="A42" s="260" t="s">
        <v>26</v>
      </c>
      <c r="B42" s="260"/>
      <c r="C42" s="260"/>
      <c r="D42" s="260"/>
      <c r="E42" s="260"/>
      <c r="F42" s="260"/>
      <c r="G42" s="260"/>
      <c r="H42" s="260"/>
      <c r="I42" s="260"/>
      <c r="L42" s="2">
        <v>162</v>
      </c>
    </row>
    <row r="43" spans="1:13">
      <c r="A43" s="1"/>
    </row>
    <row r="44" spans="1:13">
      <c r="A44" s="4" t="s">
        <v>1464</v>
      </c>
      <c r="B44" s="4"/>
    </row>
    <row r="45" spans="1:13">
      <c r="A45" s="4"/>
      <c r="B45" s="4"/>
    </row>
    <row r="46" spans="1:13">
      <c r="A46" s="10" t="s">
        <v>27</v>
      </c>
      <c r="B46" s="10"/>
    </row>
    <row r="48" spans="1:13" s="109" customFormat="1" ht="81" customHeight="1">
      <c r="A48" s="263" t="s">
        <v>1470</v>
      </c>
      <c r="B48" s="263"/>
      <c r="C48" s="263"/>
      <c r="D48" s="263"/>
      <c r="E48" s="263"/>
      <c r="F48" s="263"/>
      <c r="G48" s="263"/>
      <c r="H48" s="263"/>
      <c r="I48" s="263"/>
      <c r="J48" s="16"/>
      <c r="K48" s="16"/>
      <c r="L48" s="18" t="s">
        <v>28</v>
      </c>
      <c r="M48" s="108" t="s">
        <v>766</v>
      </c>
    </row>
    <row r="49" spans="1:13" s="109" customFormat="1">
      <c r="A49" s="110"/>
      <c r="B49" s="111"/>
      <c r="C49" s="111"/>
      <c r="D49" s="111"/>
      <c r="E49" s="111"/>
      <c r="F49" s="111"/>
      <c r="G49" s="111"/>
      <c r="H49" s="111"/>
      <c r="I49" s="111"/>
      <c r="J49" s="16"/>
      <c r="K49" s="16"/>
      <c r="L49" s="18"/>
      <c r="M49" s="108"/>
    </row>
    <row r="50" spans="1:13" s="109" customFormat="1" ht="120.75" customHeight="1">
      <c r="A50" s="263" t="s">
        <v>781</v>
      </c>
      <c r="B50" s="263"/>
      <c r="C50" s="263"/>
      <c r="D50" s="263"/>
      <c r="E50" s="263"/>
      <c r="F50" s="263"/>
      <c r="G50" s="263"/>
      <c r="H50" s="263"/>
      <c r="I50" s="263"/>
      <c r="J50" s="16"/>
      <c r="K50" s="16"/>
      <c r="L50" s="18" t="s">
        <v>29</v>
      </c>
      <c r="M50" s="108" t="s">
        <v>767</v>
      </c>
    </row>
    <row r="51" spans="1:13" s="109" customFormat="1">
      <c r="A51" s="110"/>
      <c r="B51" s="16"/>
      <c r="C51" s="16"/>
      <c r="D51" s="16"/>
      <c r="E51" s="16"/>
      <c r="F51" s="16"/>
      <c r="G51" s="16"/>
      <c r="H51" s="16"/>
      <c r="I51" s="16"/>
      <c r="J51" s="16"/>
      <c r="K51" s="16"/>
      <c r="L51" s="18"/>
    </row>
    <row r="52" spans="1:13" s="109" customFormat="1" ht="33" customHeight="1">
      <c r="A52" s="277" t="s">
        <v>857</v>
      </c>
      <c r="B52" s="277"/>
      <c r="C52" s="277"/>
      <c r="D52" s="277"/>
      <c r="E52" s="277"/>
      <c r="F52" s="277"/>
      <c r="G52" s="277"/>
      <c r="H52" s="277"/>
      <c r="I52" s="277"/>
      <c r="J52" s="16"/>
      <c r="K52" s="16"/>
      <c r="L52" s="18" t="s">
        <v>30</v>
      </c>
    </row>
    <row r="53" spans="1:13" s="109" customFormat="1">
      <c r="A53" s="110"/>
      <c r="B53" s="16"/>
      <c r="C53" s="16"/>
      <c r="D53" s="16"/>
      <c r="E53" s="16"/>
      <c r="F53" s="16"/>
      <c r="G53" s="16"/>
      <c r="H53" s="16"/>
      <c r="I53" s="16"/>
      <c r="J53" s="16"/>
      <c r="K53" s="16"/>
      <c r="L53" s="18"/>
    </row>
    <row r="54" spans="1:13" s="109" customFormat="1">
      <c r="A54" s="110"/>
      <c r="B54" s="16"/>
      <c r="C54" s="16"/>
      <c r="D54" s="16"/>
      <c r="E54" s="16"/>
      <c r="F54" s="16"/>
      <c r="G54" s="112"/>
      <c r="H54" s="16"/>
      <c r="I54" s="112"/>
      <c r="J54" s="16"/>
      <c r="K54" s="16"/>
      <c r="L54" s="18"/>
    </row>
    <row r="55" spans="1:13" s="109" customFormat="1" ht="30">
      <c r="A55" s="263" t="s">
        <v>727</v>
      </c>
      <c r="B55" s="263"/>
      <c r="C55" s="263"/>
      <c r="D55" s="263"/>
      <c r="E55" s="263"/>
      <c r="F55" s="16"/>
      <c r="G55" s="16">
        <f>VLOOKUP($A$2,'TNP Results 19'!A:DA,2,FALSE)</f>
        <v>1</v>
      </c>
      <c r="H55" s="16"/>
      <c r="I55" s="17"/>
      <c r="J55" s="16"/>
      <c r="K55" s="16"/>
      <c r="L55" s="18"/>
      <c r="M55" s="137" t="s">
        <v>768</v>
      </c>
    </row>
    <row r="56" spans="1:13" s="109" customFormat="1">
      <c r="A56" s="110"/>
      <c r="B56" s="16"/>
      <c r="C56" s="16"/>
      <c r="D56" s="16"/>
      <c r="E56" s="16"/>
      <c r="F56" s="16"/>
      <c r="G56" s="16"/>
      <c r="H56" s="16"/>
      <c r="I56" s="17"/>
      <c r="J56" s="16"/>
      <c r="K56" s="16"/>
      <c r="L56" s="18"/>
      <c r="M56" s="137"/>
    </row>
    <row r="57" spans="1:13" s="109" customFormat="1">
      <c r="A57" s="263" t="s">
        <v>728</v>
      </c>
      <c r="B57" s="263"/>
      <c r="C57" s="263"/>
      <c r="D57" s="263"/>
      <c r="E57" s="263"/>
      <c r="F57" s="16"/>
      <c r="G57" s="16">
        <f>VLOOKUP($A$2,'TNP Results 19'!A:DA,3,FALSE)</f>
        <v>0</v>
      </c>
      <c r="H57" s="16"/>
      <c r="I57" s="17"/>
      <c r="J57" s="16"/>
      <c r="K57" s="16"/>
      <c r="L57" s="18"/>
      <c r="M57" s="137" t="s">
        <v>772</v>
      </c>
    </row>
    <row r="58" spans="1:13" s="109" customFormat="1">
      <c r="A58" s="110"/>
      <c r="B58" s="16"/>
      <c r="C58" s="16"/>
      <c r="D58" s="16"/>
      <c r="E58" s="16"/>
      <c r="F58" s="16"/>
      <c r="G58" s="16"/>
      <c r="H58" s="16"/>
      <c r="I58" s="17"/>
      <c r="J58" s="16"/>
      <c r="K58" s="16"/>
      <c r="L58" s="18"/>
      <c r="M58" s="137"/>
    </row>
    <row r="59" spans="1:13" s="109" customFormat="1">
      <c r="A59" s="263" t="s">
        <v>31</v>
      </c>
      <c r="B59" s="263"/>
      <c r="C59" s="263"/>
      <c r="D59" s="263"/>
      <c r="E59" s="263"/>
      <c r="F59" s="16"/>
      <c r="G59" s="113">
        <f>VLOOKUP($A$2,'TNP Results 19'!A:DA,4,FALSE)</f>
        <v>45</v>
      </c>
      <c r="H59" s="16"/>
      <c r="I59" s="17"/>
      <c r="J59" s="16"/>
      <c r="K59" s="16"/>
      <c r="L59" s="18"/>
      <c r="M59" s="137" t="s">
        <v>772</v>
      </c>
    </row>
    <row r="60" spans="1:13" s="109" customFormat="1" ht="15.75" thickBot="1">
      <c r="A60" s="110"/>
      <c r="B60" s="16"/>
      <c r="C60" s="16"/>
      <c r="D60" s="16"/>
      <c r="E60" s="16"/>
      <c r="F60" s="16"/>
      <c r="G60" s="114">
        <f>G55+G57+G59</f>
        <v>46</v>
      </c>
      <c r="H60" s="16"/>
      <c r="I60" s="17"/>
      <c r="J60" s="16"/>
      <c r="K60" s="16"/>
      <c r="L60" s="18"/>
    </row>
    <row r="61" spans="1:13" s="109" customFormat="1" ht="15.75" thickTop="1">
      <c r="A61" s="110"/>
      <c r="B61" s="16"/>
      <c r="C61" s="16"/>
      <c r="D61" s="16"/>
      <c r="E61" s="16"/>
      <c r="F61" s="16"/>
      <c r="G61" s="16"/>
      <c r="H61" s="16"/>
      <c r="I61" s="17"/>
      <c r="J61" s="16"/>
      <c r="K61" s="16"/>
      <c r="L61" s="18"/>
    </row>
    <row r="62" spans="1:13" s="109" customFormat="1" ht="66" customHeight="1">
      <c r="A62" s="277" t="s">
        <v>115</v>
      </c>
      <c r="B62" s="277"/>
      <c r="C62" s="277"/>
      <c r="D62" s="277"/>
      <c r="E62" s="277"/>
      <c r="F62" s="277"/>
      <c r="G62" s="277"/>
      <c r="H62" s="277"/>
      <c r="I62" s="277"/>
      <c r="J62" s="16"/>
      <c r="K62" s="16"/>
      <c r="L62" s="18" t="s">
        <v>32</v>
      </c>
      <c r="M62" s="108" t="s">
        <v>836</v>
      </c>
    </row>
    <row r="63" spans="1:13" s="109" customFormat="1" ht="15.75" thickBot="1">
      <c r="A63" s="110"/>
      <c r="B63" s="16"/>
      <c r="C63" s="16"/>
      <c r="D63" s="16"/>
      <c r="E63" s="16"/>
      <c r="F63" s="16"/>
      <c r="G63" s="16"/>
      <c r="H63" s="16"/>
      <c r="I63" s="16"/>
      <c r="J63" s="16"/>
      <c r="K63" s="16"/>
      <c r="L63" s="18"/>
    </row>
    <row r="64" spans="1:13" s="74" customFormat="1">
      <c r="A64" s="59" t="s">
        <v>722</v>
      </c>
      <c r="B64" s="60"/>
      <c r="C64" s="60"/>
      <c r="D64" s="60"/>
      <c r="E64" s="60"/>
      <c r="F64" s="60"/>
      <c r="G64" s="60"/>
      <c r="H64" s="60"/>
      <c r="I64" s="61"/>
      <c r="J64" s="71"/>
      <c r="K64" s="71"/>
      <c r="L64" s="72"/>
      <c r="M64" s="108"/>
    </row>
    <row r="65" spans="1:13" s="74" customFormat="1" ht="49.5" customHeight="1">
      <c r="A65" s="62" t="s">
        <v>721</v>
      </c>
      <c r="B65" s="63"/>
      <c r="C65" s="63"/>
      <c r="D65" s="167">
        <f>VLOOKUP($A$2,'TNP Results 19'!A:DA,8,FALSE)/1000</f>
        <v>0.45</v>
      </c>
      <c r="E65" s="63"/>
      <c r="F65" s="63"/>
      <c r="G65" s="63"/>
      <c r="H65" s="63"/>
      <c r="I65" s="64"/>
      <c r="J65" s="71"/>
      <c r="K65" s="71"/>
      <c r="L65" s="72"/>
      <c r="M65" s="108" t="s">
        <v>769</v>
      </c>
    </row>
    <row r="66" spans="1:13" s="74" customFormat="1" ht="15.75" thickBot="1">
      <c r="A66" s="70"/>
      <c r="B66" s="65"/>
      <c r="C66" s="65"/>
      <c r="D66" s="65"/>
      <c r="E66" s="65"/>
      <c r="F66" s="65"/>
      <c r="G66" s="65"/>
      <c r="H66" s="65"/>
      <c r="I66" s="69"/>
      <c r="J66" s="71"/>
      <c r="K66" s="71"/>
      <c r="L66" s="72"/>
      <c r="M66" s="108"/>
    </row>
    <row r="67" spans="1:13" s="74" customFormat="1">
      <c r="A67" s="76"/>
      <c r="B67" s="71"/>
      <c r="C67" s="71"/>
      <c r="D67" s="71"/>
      <c r="E67" s="71"/>
      <c r="F67" s="71"/>
      <c r="G67" s="71"/>
      <c r="H67" s="71"/>
      <c r="I67" s="71"/>
      <c r="J67" s="71"/>
      <c r="K67" s="71"/>
      <c r="L67" s="72"/>
      <c r="M67" s="108"/>
    </row>
    <row r="68" spans="1:13" s="109" customFormat="1">
      <c r="A68" s="115" t="s">
        <v>33</v>
      </c>
      <c r="B68" s="16"/>
      <c r="C68" s="16"/>
      <c r="D68" s="16"/>
      <c r="E68" s="16"/>
      <c r="F68" s="16"/>
      <c r="G68" s="16"/>
      <c r="H68" s="16"/>
      <c r="I68" s="16"/>
      <c r="J68" s="16"/>
      <c r="K68" s="16"/>
      <c r="L68" s="18"/>
    </row>
    <row r="69" spans="1:13" s="109" customFormat="1">
      <c r="A69" s="110"/>
      <c r="B69" s="16"/>
      <c r="C69" s="16"/>
      <c r="D69" s="16"/>
      <c r="E69" s="16"/>
      <c r="F69" s="16"/>
      <c r="G69" s="16"/>
      <c r="H69" s="16"/>
      <c r="I69" s="16"/>
      <c r="J69" s="16"/>
      <c r="K69" s="16"/>
      <c r="L69" s="18"/>
    </row>
    <row r="70" spans="1:13" s="109" customFormat="1" ht="27.75" customHeight="1">
      <c r="A70" s="277" t="s">
        <v>858</v>
      </c>
      <c r="B70" s="277"/>
      <c r="C70" s="277"/>
      <c r="D70" s="277"/>
      <c r="E70" s="277"/>
      <c r="F70" s="277"/>
      <c r="G70" s="277"/>
      <c r="H70" s="277"/>
      <c r="I70" s="277"/>
      <c r="J70" s="17"/>
      <c r="K70" s="16"/>
      <c r="L70" s="18" t="s">
        <v>34</v>
      </c>
      <c r="M70" s="108" t="s">
        <v>766</v>
      </c>
    </row>
    <row r="71" spans="1:13" s="109" customFormat="1">
      <c r="A71" s="16"/>
      <c r="B71" s="16"/>
      <c r="C71" s="16"/>
      <c r="D71" s="16"/>
      <c r="E71" s="16"/>
      <c r="F71" s="16"/>
      <c r="G71" s="16"/>
      <c r="H71" s="16"/>
      <c r="I71" s="16"/>
      <c r="J71" s="17"/>
      <c r="K71" s="16"/>
      <c r="L71" s="18"/>
      <c r="M71" s="108"/>
    </row>
    <row r="72" spans="1:13" s="109" customFormat="1" ht="45">
      <c r="A72" s="16"/>
      <c r="B72" s="16" t="s">
        <v>35</v>
      </c>
      <c r="C72" s="16"/>
      <c r="D72" s="16"/>
      <c r="E72" s="278">
        <v>2.2499999999999999E-2</v>
      </c>
      <c r="F72" s="278"/>
      <c r="G72" s="278"/>
      <c r="H72" s="278"/>
      <c r="I72" s="16"/>
      <c r="J72" s="17"/>
      <c r="K72" s="16"/>
      <c r="L72" s="18"/>
      <c r="M72" s="107" t="s">
        <v>770</v>
      </c>
    </row>
    <row r="73" spans="1:13" s="109" customFormat="1" ht="32.25" customHeight="1">
      <c r="A73" s="16"/>
      <c r="B73" s="110" t="s">
        <v>36</v>
      </c>
      <c r="C73" s="16"/>
      <c r="D73" s="16"/>
      <c r="E73" s="279" t="s">
        <v>37</v>
      </c>
      <c r="F73" s="279"/>
      <c r="G73" s="279"/>
      <c r="H73" s="279"/>
      <c r="I73" s="16"/>
      <c r="J73" s="17"/>
      <c r="K73" s="16"/>
      <c r="L73" s="18"/>
      <c r="M73" s="107" t="s">
        <v>772</v>
      </c>
    </row>
    <row r="74" spans="1:13" s="109" customFormat="1" ht="54" customHeight="1">
      <c r="A74" s="16"/>
      <c r="B74" s="110" t="s">
        <v>38</v>
      </c>
      <c r="C74" s="16"/>
      <c r="D74" s="16"/>
      <c r="E74" s="267" t="s">
        <v>116</v>
      </c>
      <c r="F74" s="267"/>
      <c r="G74" s="267"/>
      <c r="H74" s="267"/>
      <c r="I74" s="16"/>
      <c r="J74" s="17"/>
      <c r="K74" s="16"/>
      <c r="L74" s="18"/>
      <c r="M74" s="107" t="s">
        <v>772</v>
      </c>
    </row>
    <row r="75" spans="1:13" s="109" customFormat="1">
      <c r="A75" s="16"/>
      <c r="B75" s="16"/>
      <c r="C75" s="16"/>
      <c r="D75" s="16"/>
      <c r="E75" s="16"/>
      <c r="F75" s="16"/>
      <c r="G75" s="16"/>
      <c r="H75" s="16"/>
      <c r="I75" s="16"/>
      <c r="J75" s="17"/>
      <c r="K75" s="16"/>
      <c r="L75" s="18"/>
    </row>
    <row r="76" spans="1:13" s="109" customFormat="1">
      <c r="A76" s="16"/>
      <c r="B76" s="16"/>
      <c r="C76" s="16"/>
      <c r="D76" s="16"/>
      <c r="E76" s="16"/>
      <c r="F76" s="16"/>
      <c r="G76" s="16"/>
      <c r="H76" s="16"/>
      <c r="I76" s="16"/>
      <c r="J76" s="17"/>
      <c r="K76" s="16"/>
      <c r="L76" s="18"/>
    </row>
    <row r="77" spans="1:13" s="109" customFormat="1" ht="104.25" customHeight="1">
      <c r="A77" s="277" t="s">
        <v>137</v>
      </c>
      <c r="B77" s="277"/>
      <c r="C77" s="277"/>
      <c r="D77" s="277"/>
      <c r="E77" s="277"/>
      <c r="F77" s="277"/>
      <c r="G77" s="277"/>
      <c r="H77" s="277"/>
      <c r="I77" s="277"/>
      <c r="J77" s="17"/>
      <c r="K77" s="16"/>
      <c r="L77" s="18">
        <v>166</v>
      </c>
      <c r="M77" s="108" t="s">
        <v>774</v>
      </c>
    </row>
    <row r="78" spans="1:13" s="109" customFormat="1">
      <c r="A78" s="16"/>
      <c r="B78" s="16"/>
      <c r="C78" s="16"/>
      <c r="D78" s="16"/>
      <c r="E78" s="16"/>
      <c r="F78" s="16"/>
      <c r="G78" s="16"/>
      <c r="H78" s="16"/>
      <c r="I78" s="16"/>
      <c r="J78" s="17"/>
      <c r="K78" s="16"/>
      <c r="L78" s="18"/>
    </row>
    <row r="79" spans="1:13" s="109" customFormat="1" ht="50.25" customHeight="1">
      <c r="A79" s="277" t="s">
        <v>859</v>
      </c>
      <c r="B79" s="277"/>
      <c r="C79" s="277"/>
      <c r="D79" s="277"/>
      <c r="E79" s="277"/>
      <c r="F79" s="277"/>
      <c r="G79" s="277"/>
      <c r="H79" s="277"/>
      <c r="I79" s="277"/>
      <c r="J79" s="17"/>
      <c r="K79" s="16"/>
      <c r="L79" s="18">
        <v>166</v>
      </c>
      <c r="M79" s="108" t="s">
        <v>770</v>
      </c>
    </row>
    <row r="80" spans="1:13" s="109" customFormat="1">
      <c r="A80" s="16"/>
      <c r="B80" s="16"/>
      <c r="C80" s="16"/>
      <c r="D80" s="16"/>
      <c r="E80" s="16"/>
      <c r="F80" s="16"/>
      <c r="G80" s="16"/>
      <c r="H80" s="16"/>
      <c r="I80" s="16"/>
      <c r="J80" s="17"/>
      <c r="K80" s="16"/>
      <c r="L80" s="18"/>
    </row>
    <row r="81" spans="1:13" s="109" customFormat="1">
      <c r="A81" s="115" t="s">
        <v>42</v>
      </c>
      <c r="B81" s="16"/>
      <c r="C81" s="16"/>
      <c r="D81" s="16"/>
      <c r="E81" s="16"/>
      <c r="F81" s="16"/>
      <c r="G81" s="16"/>
      <c r="H81" s="16"/>
      <c r="I81" s="16"/>
      <c r="J81" s="17"/>
      <c r="K81" s="16"/>
      <c r="L81" s="18">
        <v>168</v>
      </c>
    </row>
    <row r="82" spans="1:13" s="109" customFormat="1">
      <c r="A82" s="16"/>
      <c r="B82" s="16"/>
      <c r="C82" s="16"/>
      <c r="D82" s="16"/>
      <c r="E82" s="16"/>
      <c r="F82" s="16"/>
      <c r="G82" s="16"/>
      <c r="H82" s="16"/>
      <c r="I82" s="16"/>
      <c r="J82" s="17"/>
      <c r="K82" s="16"/>
      <c r="L82" s="18"/>
    </row>
    <row r="83" spans="1:13" s="109" customFormat="1">
      <c r="A83" s="280" t="s">
        <v>835</v>
      </c>
      <c r="B83" s="280"/>
      <c r="C83" s="16"/>
      <c r="D83" s="16"/>
      <c r="E83" s="16"/>
      <c r="F83" s="17"/>
      <c r="G83" s="16"/>
      <c r="H83" s="16"/>
      <c r="I83" s="16"/>
      <c r="J83" s="17"/>
      <c r="K83" s="16"/>
      <c r="L83" s="18"/>
    </row>
    <row r="84" spans="1:13" s="109" customFormat="1" ht="39">
      <c r="A84" s="16"/>
      <c r="B84" s="16"/>
      <c r="C84" s="16"/>
      <c r="D84" s="16"/>
      <c r="E84" s="16"/>
      <c r="F84" s="116" t="s">
        <v>43</v>
      </c>
      <c r="G84" s="112"/>
      <c r="H84" s="112"/>
      <c r="I84" s="112"/>
      <c r="J84" s="17"/>
      <c r="K84" s="16"/>
      <c r="L84" s="18"/>
    </row>
    <row r="85" spans="1:13" s="109" customFormat="1" ht="30">
      <c r="A85" s="71" t="s">
        <v>1430</v>
      </c>
      <c r="B85" s="16"/>
      <c r="C85" s="16"/>
      <c r="D85" s="16"/>
      <c r="E85" s="16"/>
      <c r="F85" s="204">
        <f>VLOOKUP($A$2,'TNP Results 19'!A:DA,6,FALSE)/1000</f>
        <v>48.261000000000003</v>
      </c>
      <c r="G85" s="117"/>
      <c r="H85" s="117"/>
      <c r="I85" s="16"/>
      <c r="J85" s="17"/>
      <c r="K85" s="16"/>
      <c r="L85" s="18" t="s">
        <v>44</v>
      </c>
      <c r="M85" s="107" t="s">
        <v>771</v>
      </c>
    </row>
    <row r="86" spans="1:13" s="109" customFormat="1">
      <c r="A86" s="16" t="s">
        <v>45</v>
      </c>
      <c r="B86" s="16"/>
      <c r="C86" s="16"/>
      <c r="D86" s="16"/>
      <c r="E86" s="16"/>
      <c r="F86" s="16"/>
      <c r="G86" s="17"/>
      <c r="H86" s="17"/>
      <c r="I86" s="16"/>
      <c r="J86" s="17"/>
      <c r="K86" s="16"/>
      <c r="L86" s="18"/>
      <c r="M86" s="107"/>
    </row>
    <row r="87" spans="1:13" s="109" customFormat="1">
      <c r="A87" s="118" t="s">
        <v>46</v>
      </c>
      <c r="B87" s="16"/>
      <c r="C87" s="16"/>
      <c r="D87" s="16"/>
      <c r="E87" s="16"/>
      <c r="F87" s="203">
        <f>VLOOKUP($A$2,'TNP Results 19'!A:DA,14,FALSE)/1000</f>
        <v>2.2000000000000002</v>
      </c>
      <c r="G87" s="120"/>
      <c r="H87" s="120"/>
      <c r="I87" s="16"/>
      <c r="J87" s="17"/>
      <c r="K87" s="16"/>
      <c r="L87" s="18" t="s">
        <v>47</v>
      </c>
      <c r="M87" s="107" t="s">
        <v>772</v>
      </c>
    </row>
    <row r="88" spans="1:13" s="109" customFormat="1">
      <c r="A88" s="118" t="s">
        <v>48</v>
      </c>
      <c r="B88" s="16"/>
      <c r="C88" s="16"/>
      <c r="D88" s="16"/>
      <c r="E88" s="16"/>
      <c r="F88" s="203">
        <f>VLOOKUP($A$2,'TNP Results 19'!A:DA,15,FALSE)/1000</f>
        <v>1.7869999999999999</v>
      </c>
      <c r="G88" s="120"/>
      <c r="H88" s="120"/>
      <c r="I88" s="16"/>
      <c r="J88" s="17"/>
      <c r="K88" s="16"/>
      <c r="L88" s="18" t="s">
        <v>49</v>
      </c>
      <c r="M88" s="107" t="s">
        <v>772</v>
      </c>
    </row>
    <row r="89" spans="1:13" s="109" customFormat="1">
      <c r="A89" s="118" t="s">
        <v>50</v>
      </c>
      <c r="B89" s="16"/>
      <c r="C89" s="16"/>
      <c r="D89" s="16"/>
      <c r="E89" s="16"/>
      <c r="F89" s="203">
        <f>VLOOKUP($A$2,'TNP Results 19'!A:DA,16,FALSE)/1000</f>
        <v>0</v>
      </c>
      <c r="G89" s="120"/>
      <c r="H89" s="120"/>
      <c r="I89" s="16"/>
      <c r="J89" s="17"/>
      <c r="K89" s="16"/>
      <c r="L89" s="18" t="s">
        <v>51</v>
      </c>
      <c r="M89" s="107" t="s">
        <v>772</v>
      </c>
    </row>
    <row r="90" spans="1:13" s="109" customFormat="1">
      <c r="A90" s="118" t="s">
        <v>52</v>
      </c>
      <c r="B90" s="16"/>
      <c r="C90" s="16"/>
      <c r="D90" s="16"/>
      <c r="E90" s="16"/>
      <c r="F90" s="203">
        <f>VLOOKUP($A$2,'TNP Results 19'!A:DA,17,FALSE)/1000</f>
        <v>-24.007000000000001</v>
      </c>
      <c r="G90" s="120"/>
      <c r="H90" s="120"/>
      <c r="I90" s="16"/>
      <c r="J90" s="17"/>
      <c r="K90" s="16"/>
      <c r="L90" s="18" t="s">
        <v>53</v>
      </c>
      <c r="M90" s="107" t="s">
        <v>772</v>
      </c>
    </row>
    <row r="91" spans="1:13" s="109" customFormat="1">
      <c r="A91" s="118" t="s">
        <v>54</v>
      </c>
      <c r="B91" s="16"/>
      <c r="C91" s="16"/>
      <c r="D91" s="16"/>
      <c r="E91" s="16"/>
      <c r="F91" s="203">
        <f>VLOOKUP($A$2,'TNP Results 19'!A:DA,18,FALSE)/1000</f>
        <v>-0.30599999999999999</v>
      </c>
      <c r="G91" s="120"/>
      <c r="H91" s="120"/>
      <c r="I91" s="16"/>
      <c r="J91" s="17"/>
      <c r="K91" s="16"/>
      <c r="L91" s="18" t="s">
        <v>55</v>
      </c>
      <c r="M91" s="107" t="s">
        <v>772</v>
      </c>
    </row>
    <row r="92" spans="1:13" s="109" customFormat="1">
      <c r="A92" s="118" t="s">
        <v>56</v>
      </c>
      <c r="B92" s="16"/>
      <c r="C92" s="16"/>
      <c r="D92" s="16"/>
      <c r="E92" s="16"/>
      <c r="F92" s="203">
        <f>-VLOOKUP($A$2,'TNP Results 19'!A:DA,19,FALSE)/1000</f>
        <v>-0.52500000000000002</v>
      </c>
      <c r="G92" s="120"/>
      <c r="H92" s="120"/>
      <c r="I92" s="16"/>
      <c r="J92" s="17"/>
      <c r="K92" s="16"/>
      <c r="L92" s="18" t="s">
        <v>57</v>
      </c>
      <c r="M92" s="107" t="s">
        <v>772</v>
      </c>
    </row>
    <row r="93" spans="1:13" s="109" customFormat="1">
      <c r="A93" s="16"/>
      <c r="B93" s="16" t="s">
        <v>58</v>
      </c>
      <c r="C93" s="16"/>
      <c r="D93" s="16"/>
      <c r="E93" s="16"/>
      <c r="F93" s="201">
        <f>SUM(F86:F92)</f>
        <v>-20.851000000000003</v>
      </c>
      <c r="G93" s="120"/>
      <c r="H93" s="120"/>
      <c r="I93" s="16"/>
      <c r="J93" s="17"/>
      <c r="K93" s="16"/>
      <c r="L93" s="18"/>
      <c r="M93" s="107"/>
    </row>
    <row r="94" spans="1:13" s="109" customFormat="1" ht="15.75" thickBot="1">
      <c r="A94" s="71" t="s">
        <v>1431</v>
      </c>
      <c r="B94" s="16"/>
      <c r="C94" s="16"/>
      <c r="D94" s="16"/>
      <c r="E94" s="16"/>
      <c r="F94" s="202">
        <f>F85+F93</f>
        <v>27.41</v>
      </c>
      <c r="G94" s="117"/>
      <c r="H94" s="117"/>
      <c r="I94" s="16"/>
      <c r="J94" s="17"/>
      <c r="K94" s="16"/>
      <c r="L94" s="18" t="s">
        <v>59</v>
      </c>
      <c r="M94" s="107" t="s">
        <v>772</v>
      </c>
    </row>
    <row r="95" spans="1:13" s="109" customFormat="1" ht="16.5" thickTop="1" thickBot="1">
      <c r="A95" s="16"/>
      <c r="B95" s="16"/>
      <c r="C95" s="16"/>
      <c r="D95" s="16"/>
      <c r="E95" s="16"/>
      <c r="F95" s="16"/>
      <c r="G95" s="17"/>
      <c r="H95" s="17"/>
      <c r="I95" s="16"/>
      <c r="J95" s="17"/>
      <c r="K95" s="16"/>
      <c r="L95" s="18"/>
    </row>
    <row r="96" spans="1:13" s="74" customFormat="1">
      <c r="A96" s="59" t="s">
        <v>722</v>
      </c>
      <c r="B96" s="60"/>
      <c r="C96" s="60"/>
      <c r="D96" s="60"/>
      <c r="E96" s="60"/>
      <c r="F96" s="60"/>
      <c r="G96" s="60"/>
      <c r="H96" s="60"/>
      <c r="I96" s="61"/>
      <c r="J96" s="71"/>
      <c r="K96" s="71"/>
      <c r="L96" s="72"/>
      <c r="M96" s="108"/>
    </row>
    <row r="97" spans="1:13" s="74" customFormat="1" ht="30">
      <c r="A97" s="62" t="s">
        <v>724</v>
      </c>
      <c r="B97" s="63"/>
      <c r="C97" s="63"/>
      <c r="D97" s="167">
        <f>VLOOKUP($A$2,'TNP Results 19'!A:DA,5,FALSE)/1000</f>
        <v>27.41</v>
      </c>
      <c r="E97" s="63"/>
      <c r="F97" s="63"/>
      <c r="G97" s="63"/>
      <c r="H97" s="63"/>
      <c r="I97" s="64"/>
      <c r="J97" s="71"/>
      <c r="K97" s="71"/>
      <c r="L97" s="72"/>
      <c r="M97" s="108" t="s">
        <v>771</v>
      </c>
    </row>
    <row r="98" spans="1:13" s="74" customFormat="1" ht="15.75" thickBot="1">
      <c r="A98" s="70"/>
      <c r="B98" s="65"/>
      <c r="C98" s="65"/>
      <c r="D98" s="65"/>
      <c r="E98" s="65"/>
      <c r="F98" s="65"/>
      <c r="G98" s="65"/>
      <c r="H98" s="65"/>
      <c r="I98" s="69"/>
      <c r="J98" s="71"/>
      <c r="K98" s="71"/>
      <c r="L98" s="72"/>
      <c r="M98" s="108"/>
    </row>
    <row r="99" spans="1:13" s="74" customFormat="1">
      <c r="A99" s="67"/>
      <c r="B99" s="77"/>
      <c r="C99" s="77"/>
      <c r="D99" s="77"/>
      <c r="E99" s="77"/>
      <c r="F99" s="77"/>
      <c r="G99" s="77"/>
      <c r="H99" s="77"/>
      <c r="I99" s="77"/>
      <c r="J99" s="71"/>
      <c r="K99" s="71"/>
      <c r="L99" s="72"/>
      <c r="M99" s="108"/>
    </row>
    <row r="100" spans="1:13" s="109" customFormat="1" ht="50.25" customHeight="1">
      <c r="A100" s="260" t="s">
        <v>1471</v>
      </c>
      <c r="B100" s="260"/>
      <c r="C100" s="260"/>
      <c r="D100" s="260"/>
      <c r="E100" s="260"/>
      <c r="F100" s="260"/>
      <c r="G100" s="260"/>
      <c r="H100" s="260"/>
      <c r="I100" s="260"/>
      <c r="J100" s="17"/>
      <c r="K100" s="16"/>
      <c r="L100" s="18" t="s">
        <v>60</v>
      </c>
      <c r="M100" s="108" t="s">
        <v>770</v>
      </c>
    </row>
    <row r="101" spans="1:13" s="109" customFormat="1">
      <c r="A101" s="16"/>
      <c r="B101" s="16"/>
      <c r="C101" s="16"/>
      <c r="D101" s="16"/>
      <c r="E101" s="16"/>
      <c r="F101" s="16"/>
      <c r="G101" s="16"/>
      <c r="H101" s="16"/>
      <c r="I101" s="16"/>
      <c r="J101" s="17"/>
      <c r="K101" s="16"/>
      <c r="L101" s="18"/>
    </row>
    <row r="102" spans="1:13" s="109" customFormat="1" ht="30.75" customHeight="1">
      <c r="A102" s="268" t="s">
        <v>1469</v>
      </c>
      <c r="B102" s="268"/>
      <c r="C102" s="268"/>
      <c r="D102" s="268"/>
      <c r="E102" s="268"/>
      <c r="F102" s="268"/>
      <c r="G102" s="268"/>
      <c r="H102" s="268"/>
      <c r="I102" s="268"/>
      <c r="J102" s="17"/>
      <c r="K102" s="16"/>
      <c r="L102" s="18" t="s">
        <v>61</v>
      </c>
      <c r="M102" s="109" t="s">
        <v>62</v>
      </c>
    </row>
    <row r="103" spans="1:13" s="74" customFormat="1" ht="15.75" thickBot="1">
      <c r="A103" s="71"/>
      <c r="B103" s="71"/>
      <c r="C103" s="71"/>
      <c r="D103" s="71"/>
      <c r="E103" s="71"/>
      <c r="F103" s="71"/>
      <c r="G103" s="151"/>
      <c r="H103" s="151"/>
      <c r="I103" s="71"/>
      <c r="J103" s="151"/>
      <c r="K103" s="71"/>
      <c r="L103" s="72"/>
      <c r="M103" s="152"/>
    </row>
    <row r="104" spans="1:13" s="74" customFormat="1">
      <c r="A104" s="59" t="s">
        <v>722</v>
      </c>
      <c r="B104" s="60"/>
      <c r="C104" s="60"/>
      <c r="D104" s="60"/>
      <c r="E104" s="60"/>
      <c r="F104" s="60"/>
      <c r="G104" s="60"/>
      <c r="H104" s="60"/>
      <c r="I104" s="61"/>
      <c r="J104" s="71"/>
      <c r="K104" s="71"/>
      <c r="L104" s="72"/>
      <c r="M104" s="152"/>
    </row>
    <row r="105" spans="1:13" s="74" customFormat="1" ht="30">
      <c r="A105" s="62" t="s">
        <v>1468</v>
      </c>
      <c r="B105" s="63"/>
      <c r="C105" s="63"/>
      <c r="D105" s="167">
        <f>VLOOKUP($A$2,'TNP Results 19'!$A:$BA,16,FALSE)/1000</f>
        <v>0</v>
      </c>
      <c r="E105" s="63"/>
      <c r="F105" s="63"/>
      <c r="G105" s="63"/>
      <c r="H105" s="63"/>
      <c r="I105" s="64"/>
      <c r="J105" s="71"/>
      <c r="K105" s="71"/>
      <c r="L105" s="72"/>
      <c r="M105" s="152" t="s">
        <v>771</v>
      </c>
    </row>
    <row r="106" spans="1:13" s="74" customFormat="1" ht="15.75" thickBot="1">
      <c r="A106" s="70"/>
      <c r="B106" s="65"/>
      <c r="C106" s="65"/>
      <c r="D106" s="65"/>
      <c r="E106" s="65"/>
      <c r="F106" s="65"/>
      <c r="G106" s="65"/>
      <c r="H106" s="65"/>
      <c r="I106" s="69"/>
      <c r="J106" s="71"/>
      <c r="K106" s="71"/>
      <c r="L106" s="72"/>
      <c r="M106" s="152"/>
    </row>
    <row r="107" spans="1:13" s="109" customFormat="1">
      <c r="A107" s="16"/>
      <c r="B107" s="16"/>
      <c r="C107" s="16"/>
      <c r="D107" s="16"/>
      <c r="E107" s="16"/>
      <c r="F107" s="16"/>
      <c r="G107" s="16"/>
      <c r="H107" s="16"/>
      <c r="I107" s="16"/>
      <c r="J107" s="17"/>
      <c r="K107" s="16"/>
      <c r="L107" s="18"/>
    </row>
    <row r="108" spans="1:13" s="109" customFormat="1" ht="31.5" hidden="1" customHeight="1">
      <c r="A108" s="277" t="s">
        <v>782</v>
      </c>
      <c r="B108" s="277"/>
      <c r="C108" s="277"/>
      <c r="D108" s="277"/>
      <c r="E108" s="277"/>
      <c r="F108" s="277"/>
      <c r="G108" s="277"/>
      <c r="H108" s="277"/>
      <c r="I108" s="277"/>
      <c r="J108" s="17"/>
      <c r="K108" s="16"/>
      <c r="L108" s="18" t="s">
        <v>64</v>
      </c>
      <c r="M108" s="109" t="s">
        <v>62</v>
      </c>
    </row>
    <row r="109" spans="1:13" s="109" customFormat="1" hidden="1">
      <c r="A109" s="16"/>
      <c r="B109" s="16"/>
      <c r="C109" s="16"/>
      <c r="D109" s="16"/>
      <c r="E109" s="16"/>
      <c r="F109" s="16"/>
      <c r="G109" s="16"/>
      <c r="H109" s="16"/>
      <c r="I109" s="16"/>
      <c r="J109" s="17"/>
      <c r="K109" s="16"/>
      <c r="L109" s="18"/>
    </row>
    <row r="110" spans="1:13" s="109" customFormat="1" ht="48" customHeight="1">
      <c r="A110" s="268" t="s">
        <v>1467</v>
      </c>
      <c r="B110" s="268"/>
      <c r="C110" s="268"/>
      <c r="D110" s="268"/>
      <c r="E110" s="268"/>
      <c r="F110" s="268"/>
      <c r="G110" s="268"/>
      <c r="H110" s="268"/>
      <c r="I110" s="268"/>
      <c r="J110" s="17"/>
      <c r="K110" s="16"/>
      <c r="L110" s="18" t="s">
        <v>65</v>
      </c>
      <c r="M110" s="109" t="s">
        <v>62</v>
      </c>
    </row>
    <row r="111" spans="1:13" s="109" customFormat="1">
      <c r="A111" s="16"/>
      <c r="B111" s="16"/>
      <c r="C111" s="16"/>
      <c r="D111" s="16"/>
      <c r="E111" s="16"/>
      <c r="F111" s="16"/>
      <c r="G111" s="16"/>
      <c r="H111" s="16"/>
      <c r="I111" s="16"/>
      <c r="J111" s="17"/>
      <c r="K111" s="16"/>
      <c r="L111" s="18"/>
    </row>
    <row r="112" spans="1:13" s="109" customFormat="1" ht="42.75" customHeight="1">
      <c r="A112" s="277" t="s">
        <v>860</v>
      </c>
      <c r="B112" s="277"/>
      <c r="C112" s="277"/>
      <c r="D112" s="277"/>
      <c r="E112" s="277"/>
      <c r="F112" s="277"/>
      <c r="G112" s="277"/>
      <c r="H112" s="277"/>
      <c r="I112" s="281"/>
      <c r="J112" s="17"/>
      <c r="K112" s="16"/>
      <c r="L112" s="18" t="s">
        <v>66</v>
      </c>
      <c r="M112" s="108" t="s">
        <v>766</v>
      </c>
    </row>
    <row r="113" spans="1:13" s="109" customFormat="1">
      <c r="A113" s="16"/>
      <c r="B113" s="16"/>
      <c r="C113" s="16"/>
      <c r="D113" s="16"/>
      <c r="E113" s="16"/>
      <c r="F113" s="16"/>
      <c r="G113" s="16"/>
      <c r="H113" s="16"/>
      <c r="I113" s="16"/>
      <c r="J113" s="17"/>
      <c r="K113" s="16"/>
      <c r="L113" s="18"/>
      <c r="M113" s="108"/>
    </row>
    <row r="114" spans="1:13" s="109" customFormat="1" ht="32.25" customHeight="1">
      <c r="A114" s="16"/>
      <c r="B114" s="16"/>
      <c r="C114" s="16"/>
      <c r="D114" s="282" t="s">
        <v>852</v>
      </c>
      <c r="E114" s="283"/>
      <c r="F114" s="282" t="s">
        <v>850</v>
      </c>
      <c r="G114" s="283"/>
      <c r="H114" s="282" t="s">
        <v>851</v>
      </c>
      <c r="I114" s="283"/>
      <c r="J114" s="17"/>
      <c r="K114" s="16"/>
      <c r="L114" s="18"/>
      <c r="M114" s="271" t="s">
        <v>775</v>
      </c>
    </row>
    <row r="115" spans="1:13" s="109" customFormat="1">
      <c r="A115" s="16" t="s">
        <v>67</v>
      </c>
      <c r="B115" s="16"/>
      <c r="C115" s="16"/>
      <c r="D115" s="122" t="s">
        <v>68</v>
      </c>
      <c r="E115" s="203">
        <f>VLOOKUP($A$2,'TNP Results 19'!A:DA,10,FALSE)/1000</f>
        <v>32.625999999999998</v>
      </c>
      <c r="F115" s="122" t="s">
        <v>68</v>
      </c>
      <c r="G115" s="203">
        <f>VLOOKUP($A$2,'TNP Results 19'!A:DA,5,FALSE)/1000</f>
        <v>27.41</v>
      </c>
      <c r="H115" s="122" t="s">
        <v>68</v>
      </c>
      <c r="I115" s="203">
        <f>VLOOKUP($A$2,'TNP Results 19'!A:DA,11,FALSE)/1000</f>
        <v>23.181999999999999</v>
      </c>
      <c r="J115" s="17"/>
      <c r="K115" s="16"/>
      <c r="L115" s="18"/>
      <c r="M115" s="271"/>
    </row>
    <row r="116" spans="1:13" s="109" customFormat="1">
      <c r="A116" s="16"/>
      <c r="B116" s="16"/>
      <c r="C116" s="16"/>
      <c r="D116" s="16"/>
      <c r="E116" s="119"/>
      <c r="F116" s="16"/>
      <c r="G116" s="119"/>
      <c r="H116" s="16"/>
      <c r="I116" s="119"/>
      <c r="J116" s="17"/>
      <c r="K116" s="16"/>
      <c r="L116" s="18"/>
    </row>
    <row r="117" spans="1:13" s="109" customFormat="1" ht="69.75" hidden="1" customHeight="1">
      <c r="A117" s="277" t="s">
        <v>783</v>
      </c>
      <c r="B117" s="277"/>
      <c r="C117" s="277"/>
      <c r="D117" s="277"/>
      <c r="E117" s="277"/>
      <c r="F117" s="277"/>
      <c r="G117" s="277"/>
      <c r="H117" s="277"/>
      <c r="I117" s="281"/>
      <c r="J117" s="17"/>
      <c r="K117" s="16"/>
      <c r="L117" s="18" t="s">
        <v>69</v>
      </c>
    </row>
    <row r="118" spans="1:13" s="109" customFormat="1" hidden="1">
      <c r="A118" s="16"/>
      <c r="B118" s="16"/>
      <c r="C118" s="16"/>
      <c r="D118" s="16"/>
      <c r="E118" s="16"/>
      <c r="F118" s="16"/>
      <c r="G118" s="16"/>
      <c r="H118" s="16"/>
      <c r="I118" s="16"/>
      <c r="J118" s="17"/>
      <c r="K118" s="16"/>
      <c r="L118" s="18"/>
    </row>
    <row r="119" spans="1:13" s="109" customFormat="1" ht="42" hidden="1" customHeight="1">
      <c r="A119" s="16"/>
      <c r="B119" s="16"/>
      <c r="C119" s="16"/>
      <c r="D119" s="282" t="s">
        <v>118</v>
      </c>
      <c r="E119" s="283"/>
      <c r="F119" s="282" t="s">
        <v>119</v>
      </c>
      <c r="G119" s="283"/>
      <c r="H119" s="282" t="s">
        <v>120</v>
      </c>
      <c r="I119" s="283"/>
      <c r="J119" s="17"/>
      <c r="K119" s="16"/>
      <c r="L119" s="18"/>
    </row>
    <row r="120" spans="1:13" s="109" customFormat="1" hidden="1">
      <c r="A120" s="16" t="s">
        <v>67</v>
      </c>
      <c r="B120" s="16"/>
      <c r="C120" s="16"/>
      <c r="D120" s="122" t="s">
        <v>68</v>
      </c>
      <c r="E120" s="119">
        <v>-22000</v>
      </c>
      <c r="F120" s="122" t="s">
        <v>68</v>
      </c>
      <c r="G120" s="119">
        <v>50000</v>
      </c>
      <c r="H120" s="122" t="s">
        <v>68</v>
      </c>
      <c r="I120" s="119">
        <v>75000</v>
      </c>
      <c r="J120" s="17"/>
      <c r="K120" s="16"/>
      <c r="L120" s="18"/>
    </row>
    <row r="121" spans="1:13" s="109" customFormat="1" hidden="1">
      <c r="A121" s="16"/>
      <c r="B121" s="16"/>
      <c r="C121" s="16"/>
      <c r="D121" s="16"/>
      <c r="E121" s="16"/>
      <c r="F121" s="16"/>
      <c r="G121" s="16"/>
      <c r="H121" s="16"/>
      <c r="I121" s="16"/>
      <c r="J121" s="17"/>
      <c r="K121" s="16"/>
      <c r="L121" s="18"/>
    </row>
    <row r="122" spans="1:13" s="109" customFormat="1">
      <c r="A122" s="115" t="s">
        <v>70</v>
      </c>
      <c r="B122" s="16"/>
      <c r="C122" s="16"/>
      <c r="D122" s="16"/>
      <c r="E122" s="16"/>
      <c r="F122" s="16"/>
      <c r="G122" s="16"/>
      <c r="H122" s="16"/>
      <c r="I122" s="16"/>
      <c r="J122" s="17"/>
      <c r="K122" s="16"/>
      <c r="L122" s="18"/>
    </row>
    <row r="123" spans="1:13" s="109" customFormat="1">
      <c r="A123" s="16"/>
      <c r="B123" s="16"/>
      <c r="C123" s="16"/>
      <c r="D123" s="16"/>
      <c r="E123" s="16"/>
      <c r="F123" s="16"/>
      <c r="G123" s="16"/>
      <c r="H123" s="16"/>
      <c r="I123" s="16"/>
      <c r="J123" s="17"/>
      <c r="K123" s="16"/>
      <c r="L123" s="18"/>
    </row>
    <row r="124" spans="1:13" s="109" customFormat="1" ht="19.5" customHeight="1">
      <c r="A124" s="277" t="s">
        <v>861</v>
      </c>
      <c r="B124" s="277"/>
      <c r="C124" s="277"/>
      <c r="D124" s="277"/>
      <c r="E124" s="277"/>
      <c r="F124" s="277"/>
      <c r="G124" s="277"/>
      <c r="H124" s="277"/>
      <c r="I124" s="277"/>
      <c r="J124" s="17"/>
      <c r="K124" s="16"/>
      <c r="L124" s="18" t="s">
        <v>71</v>
      </c>
      <c r="M124" s="108" t="s">
        <v>766</v>
      </c>
    </row>
    <row r="125" spans="1:13" s="109" customFormat="1" ht="15.75" thickBot="1">
      <c r="A125" s="16"/>
      <c r="B125" s="16"/>
      <c r="C125" s="16"/>
      <c r="D125" s="16"/>
      <c r="E125" s="16"/>
      <c r="F125" s="16"/>
      <c r="G125" s="16"/>
      <c r="H125" s="16"/>
      <c r="I125" s="16"/>
      <c r="J125" s="17"/>
      <c r="K125" s="16"/>
      <c r="L125" s="18"/>
    </row>
    <row r="126" spans="1:13" s="74" customFormat="1">
      <c r="A126" s="59" t="s">
        <v>722</v>
      </c>
      <c r="B126" s="60"/>
      <c r="C126" s="60"/>
      <c r="D126" s="60"/>
      <c r="E126" s="60"/>
      <c r="F126" s="60"/>
      <c r="G126" s="60"/>
      <c r="H126" s="60"/>
      <c r="I126" s="61"/>
      <c r="J126" s="71"/>
      <c r="K126" s="71"/>
      <c r="L126" s="72"/>
      <c r="M126" s="108"/>
    </row>
    <row r="127" spans="1:13" s="74" customFormat="1">
      <c r="A127" s="62" t="s">
        <v>725</v>
      </c>
      <c r="B127" s="63"/>
      <c r="C127" s="63"/>
      <c r="D127" s="167">
        <f>VLOOKUP($A$2,'TNP Results 19'!A:DA,7,FALSE)/1000</f>
        <v>0.6</v>
      </c>
      <c r="E127" s="63"/>
      <c r="F127" s="63"/>
      <c r="G127" s="63"/>
      <c r="H127" s="63"/>
      <c r="I127" s="64"/>
      <c r="J127" s="71"/>
      <c r="K127" s="71"/>
      <c r="L127" s="72"/>
      <c r="M127" s="108" t="s">
        <v>776</v>
      </c>
    </row>
    <row r="128" spans="1:13" s="74" customFormat="1" ht="15.75" thickBot="1">
      <c r="A128" s="70"/>
      <c r="B128" s="65"/>
      <c r="C128" s="65"/>
      <c r="D128" s="65"/>
      <c r="E128" s="65"/>
      <c r="F128" s="65"/>
      <c r="G128" s="65"/>
      <c r="H128" s="65"/>
      <c r="I128" s="69"/>
      <c r="J128" s="71"/>
      <c r="K128" s="71"/>
      <c r="L128" s="72"/>
      <c r="M128" s="108"/>
    </row>
    <row r="129" spans="1:13" s="74" customFormat="1">
      <c r="A129" s="67"/>
      <c r="B129" s="77"/>
      <c r="C129" s="77"/>
      <c r="D129" s="77"/>
      <c r="E129" s="77"/>
      <c r="F129" s="77"/>
      <c r="G129" s="77"/>
      <c r="H129" s="77"/>
      <c r="I129" s="77"/>
      <c r="J129" s="71"/>
      <c r="K129" s="71"/>
      <c r="L129" s="72"/>
      <c r="M129" s="108"/>
    </row>
    <row r="130" spans="1:13" s="109" customFormat="1" ht="33.75" customHeight="1">
      <c r="A130" s="277" t="s">
        <v>862</v>
      </c>
      <c r="B130" s="277"/>
      <c r="C130" s="277"/>
      <c r="D130" s="277"/>
      <c r="E130" s="277"/>
      <c r="F130" s="277"/>
      <c r="G130" s="277"/>
      <c r="H130" s="277"/>
      <c r="I130" s="277"/>
      <c r="J130" s="17"/>
      <c r="K130" s="16"/>
      <c r="L130" s="18" t="s">
        <v>72</v>
      </c>
      <c r="M130" s="108" t="s">
        <v>766</v>
      </c>
    </row>
    <row r="131" spans="1:13" s="109" customFormat="1">
      <c r="A131" s="111"/>
      <c r="B131" s="111"/>
      <c r="C131" s="111"/>
      <c r="D131" s="111"/>
      <c r="E131" s="111"/>
      <c r="F131" s="111"/>
      <c r="G131" s="111"/>
      <c r="H131" s="111"/>
      <c r="I131" s="111"/>
      <c r="J131" s="17"/>
      <c r="K131" s="16"/>
      <c r="L131" s="18"/>
      <c r="M131" s="108"/>
    </row>
    <row r="132" spans="1:13" s="109" customFormat="1">
      <c r="A132" s="286" t="s">
        <v>117</v>
      </c>
      <c r="B132" s="286"/>
      <c r="C132" s="111"/>
      <c r="D132" s="111"/>
      <c r="E132" s="111"/>
      <c r="F132" s="111"/>
      <c r="G132" s="111"/>
      <c r="H132" s="111"/>
      <c r="I132" s="111"/>
      <c r="J132" s="17"/>
      <c r="K132" s="16"/>
      <c r="L132" s="18"/>
      <c r="M132" s="108"/>
    </row>
    <row r="133" spans="1:13" s="109" customFormat="1" ht="39">
      <c r="A133" s="111"/>
      <c r="B133" s="111"/>
      <c r="C133" s="111"/>
      <c r="D133" s="111"/>
      <c r="E133" s="111"/>
      <c r="F133" s="111"/>
      <c r="G133" s="116" t="s">
        <v>73</v>
      </c>
      <c r="H133" s="111"/>
      <c r="I133" s="116" t="s">
        <v>74</v>
      </c>
      <c r="J133" s="17"/>
      <c r="K133" s="16"/>
      <c r="L133" s="18"/>
      <c r="M133" s="108"/>
    </row>
    <row r="134" spans="1:13" s="109" customFormat="1" ht="75">
      <c r="A134" s="123" t="s">
        <v>75</v>
      </c>
      <c r="B134" s="111"/>
      <c r="C134" s="111"/>
      <c r="D134" s="111"/>
      <c r="E134" s="111"/>
      <c r="F134" s="111"/>
      <c r="G134" s="200">
        <f>VLOOKUP($A$2,'TNP Results 19'!A:DA,24,FALSE)/1000</f>
        <v>0</v>
      </c>
      <c r="H134" s="124"/>
      <c r="I134" s="200">
        <f>VLOOKUP($A$2,'TNP Results 19'!A:DA,22,FALSE)/1000</f>
        <v>21.279</v>
      </c>
      <c r="J134" s="17"/>
      <c r="K134" s="16"/>
      <c r="L134" s="18" t="s">
        <v>76</v>
      </c>
      <c r="M134" s="107" t="s">
        <v>777</v>
      </c>
    </row>
    <row r="135" spans="1:13" s="109" customFormat="1">
      <c r="A135" s="123" t="s">
        <v>77</v>
      </c>
      <c r="B135" s="111"/>
      <c r="C135" s="111"/>
      <c r="D135" s="111"/>
      <c r="E135" s="111"/>
      <c r="F135" s="111"/>
      <c r="G135" s="199">
        <f>VLOOKUP($A$2,'TNP Results 19'!A:DA,25,FALSE)/1000</f>
        <v>0</v>
      </c>
      <c r="H135" s="125"/>
      <c r="I135" s="199">
        <f>VLOOKUP($A$2,'TNP Results 19'!A:DA,23,FALSE)/1000</f>
        <v>4.6390000000000002</v>
      </c>
      <c r="J135" s="17"/>
      <c r="K135" s="16"/>
      <c r="L135" s="18" t="s">
        <v>78</v>
      </c>
      <c r="M135" s="107" t="s">
        <v>772</v>
      </c>
    </row>
    <row r="136" spans="1:13" s="109" customFormat="1" ht="15.75" customHeight="1">
      <c r="A136" s="123" t="s">
        <v>79</v>
      </c>
      <c r="B136" s="111"/>
      <c r="C136" s="111"/>
      <c r="D136" s="111"/>
      <c r="E136" s="111"/>
      <c r="F136" s="111"/>
      <c r="G136" s="159">
        <f>VLOOKUP($A$2,'TNP Results 19'!A:DA,8,FALSE)/1000</f>
        <v>0.45</v>
      </c>
      <c r="H136" s="125"/>
      <c r="I136" s="126">
        <v>0</v>
      </c>
      <c r="J136" s="17"/>
      <c r="K136" s="16"/>
      <c r="L136" s="18" t="s">
        <v>80</v>
      </c>
      <c r="M136" s="107" t="s">
        <v>772</v>
      </c>
    </row>
    <row r="137" spans="1:13" s="109" customFormat="1" ht="15.75" thickBot="1">
      <c r="A137" s="111"/>
      <c r="B137" s="111" t="s">
        <v>81</v>
      </c>
      <c r="C137" s="111"/>
      <c r="D137" s="111"/>
      <c r="E137" s="111"/>
      <c r="F137" s="111"/>
      <c r="G137" s="160">
        <f>SUM(G134:G136)</f>
        <v>0.45</v>
      </c>
      <c r="H137" s="127"/>
      <c r="I137" s="160">
        <f>SUM(I134:I136)</f>
        <v>25.917999999999999</v>
      </c>
      <c r="J137" s="17"/>
      <c r="K137" s="16"/>
      <c r="L137" s="18"/>
      <c r="M137" s="107"/>
    </row>
    <row r="138" spans="1:13" s="109" customFormat="1" ht="15.75" thickTop="1">
      <c r="A138" s="111"/>
      <c r="B138" s="111"/>
      <c r="C138" s="111"/>
      <c r="D138" s="111"/>
      <c r="E138" s="111"/>
      <c r="F138" s="111"/>
      <c r="G138" s="111"/>
      <c r="H138" s="111"/>
      <c r="I138" s="111"/>
      <c r="J138" s="17"/>
      <c r="K138" s="16"/>
      <c r="L138" s="18"/>
      <c r="M138" s="108"/>
    </row>
    <row r="139" spans="1:13" s="109" customFormat="1" ht="27" customHeight="1">
      <c r="A139" s="277" t="s">
        <v>82</v>
      </c>
      <c r="B139" s="277"/>
      <c r="C139" s="277"/>
      <c r="D139" s="277"/>
      <c r="E139" s="277"/>
      <c r="F139" s="277"/>
      <c r="G139" s="277"/>
      <c r="H139" s="277"/>
      <c r="I139" s="277"/>
      <c r="J139" s="17"/>
      <c r="K139" s="16"/>
      <c r="L139" s="18" t="s">
        <v>83</v>
      </c>
      <c r="M139" s="108" t="s">
        <v>766</v>
      </c>
    </row>
    <row r="140" spans="1:13" s="109" customFormat="1">
      <c r="A140" s="111"/>
      <c r="B140" s="111"/>
      <c r="C140" s="111"/>
      <c r="D140" s="111"/>
      <c r="E140" s="111"/>
      <c r="F140" s="111"/>
      <c r="G140" s="111"/>
      <c r="H140" s="111"/>
      <c r="I140" s="111"/>
      <c r="J140" s="17"/>
      <c r="K140" s="16"/>
      <c r="L140" s="18"/>
      <c r="M140" s="108"/>
    </row>
    <row r="141" spans="1:13" s="109" customFormat="1" ht="26.25" customHeight="1">
      <c r="A141" s="277" t="s">
        <v>84</v>
      </c>
      <c r="B141" s="277"/>
      <c r="C141" s="277"/>
      <c r="D141" s="277"/>
      <c r="E141" s="277"/>
      <c r="F141" s="277"/>
      <c r="G141" s="277"/>
      <c r="H141" s="277"/>
      <c r="I141" s="277"/>
      <c r="J141" s="17"/>
      <c r="K141" s="16"/>
      <c r="L141" s="18" t="s">
        <v>85</v>
      </c>
      <c r="M141" s="107" t="s">
        <v>778</v>
      </c>
    </row>
    <row r="142" spans="1:13" s="109" customFormat="1">
      <c r="A142" s="111"/>
      <c r="B142" s="111"/>
      <c r="C142" s="111"/>
      <c r="D142" s="111"/>
      <c r="E142" s="111"/>
      <c r="F142" s="111"/>
      <c r="G142" s="111"/>
      <c r="H142" s="111"/>
      <c r="I142" s="111"/>
      <c r="J142" s="17"/>
      <c r="K142" s="16"/>
      <c r="L142" s="18"/>
      <c r="M142" s="107"/>
    </row>
    <row r="143" spans="1:13" s="109" customFormat="1">
      <c r="A143" s="281" t="s">
        <v>117</v>
      </c>
      <c r="B143" s="281"/>
      <c r="C143" s="111"/>
      <c r="D143" s="111"/>
      <c r="E143" s="111"/>
      <c r="F143" s="111"/>
      <c r="G143" s="111"/>
      <c r="H143" s="111"/>
      <c r="I143" s="111"/>
      <c r="J143" s="17"/>
      <c r="K143" s="16"/>
      <c r="L143" s="18"/>
      <c r="M143" s="107"/>
    </row>
    <row r="144" spans="1:13" s="109" customFormat="1">
      <c r="A144" s="111"/>
      <c r="B144" s="111"/>
      <c r="C144" s="111"/>
      <c r="D144" s="111"/>
      <c r="E144" s="111"/>
      <c r="F144" s="111"/>
      <c r="G144" s="111"/>
      <c r="H144" s="111"/>
      <c r="I144" s="111"/>
      <c r="J144" s="17"/>
      <c r="K144" s="16"/>
      <c r="L144" s="18"/>
      <c r="M144" s="107"/>
    </row>
    <row r="145" spans="1:13" s="109" customFormat="1">
      <c r="A145" s="128" t="s">
        <v>86</v>
      </c>
      <c r="B145" s="111"/>
      <c r="C145" s="111"/>
      <c r="D145" s="111"/>
      <c r="E145" s="111"/>
      <c r="F145" s="111"/>
      <c r="G145" s="111"/>
      <c r="H145" s="111"/>
      <c r="I145" s="111"/>
      <c r="J145" s="17"/>
      <c r="K145" s="16"/>
      <c r="L145" s="18"/>
      <c r="M145" s="107"/>
    </row>
    <row r="146" spans="1:13" s="109" customFormat="1">
      <c r="A146" s="128"/>
      <c r="B146" s="111">
        <v>2020</v>
      </c>
      <c r="C146" s="111"/>
      <c r="D146" s="111"/>
      <c r="E146" s="111"/>
      <c r="F146" s="206">
        <f>VLOOKUP($A$2,'TNP Results 19'!A:DA,26,FALSE)/1000</f>
        <v>-3.387</v>
      </c>
      <c r="G146" s="111"/>
      <c r="H146" s="111"/>
      <c r="I146" s="111"/>
      <c r="J146" s="17"/>
      <c r="K146" s="16"/>
      <c r="L146" s="18"/>
      <c r="M146" s="107" t="s">
        <v>772</v>
      </c>
    </row>
    <row r="147" spans="1:13" s="109" customFormat="1">
      <c r="A147" s="128"/>
      <c r="B147" s="111">
        <v>2021</v>
      </c>
      <c r="C147" s="111"/>
      <c r="D147" s="111"/>
      <c r="E147" s="111"/>
      <c r="F147" s="199">
        <f>VLOOKUP($A$2,'TNP Results 19'!A:DA,27,FALSE)/1000</f>
        <v>-3.387</v>
      </c>
      <c r="G147" s="111"/>
      <c r="H147" s="111"/>
      <c r="I147" s="111"/>
      <c r="J147" s="17"/>
      <c r="K147" s="16"/>
      <c r="L147" s="18"/>
      <c r="M147" s="107" t="s">
        <v>772</v>
      </c>
    </row>
    <row r="148" spans="1:13" s="109" customFormat="1">
      <c r="A148" s="128"/>
      <c r="B148" s="111">
        <v>2022</v>
      </c>
      <c r="C148" s="111"/>
      <c r="D148" s="111"/>
      <c r="E148" s="111"/>
      <c r="F148" s="199">
        <f>VLOOKUP($A$2,'TNP Results 19'!A:DA,28,FALSE)/1000</f>
        <v>-3.387</v>
      </c>
      <c r="G148" s="111"/>
      <c r="H148" s="111"/>
      <c r="I148" s="111"/>
      <c r="J148" s="17"/>
      <c r="K148" s="16"/>
      <c r="L148" s="18"/>
      <c r="M148" s="107" t="s">
        <v>772</v>
      </c>
    </row>
    <row r="149" spans="1:13" s="109" customFormat="1">
      <c r="A149" s="128"/>
      <c r="B149" s="111">
        <v>2023</v>
      </c>
      <c r="C149" s="111"/>
      <c r="D149" s="111"/>
      <c r="E149" s="111"/>
      <c r="F149" s="199">
        <f>VLOOKUP($A$2,'TNP Results 19'!A:DA,29,FALSE)/1000</f>
        <v>-3.387</v>
      </c>
      <c r="G149" s="111"/>
      <c r="H149" s="111"/>
      <c r="I149" s="111"/>
      <c r="J149" s="17"/>
      <c r="K149" s="16"/>
      <c r="L149" s="18"/>
      <c r="M149" s="107" t="s">
        <v>772</v>
      </c>
    </row>
    <row r="150" spans="1:13" s="109" customFormat="1">
      <c r="A150" s="128"/>
      <c r="B150" s="111">
        <v>2024</v>
      </c>
      <c r="C150" s="111"/>
      <c r="D150" s="111"/>
      <c r="E150" s="111"/>
      <c r="F150" s="199">
        <f>VLOOKUP($A$2,'TNP Results 19'!A:DA,30,FALSE)/1000</f>
        <v>-3.387</v>
      </c>
      <c r="G150" s="111"/>
      <c r="H150" s="111"/>
      <c r="I150" s="111"/>
      <c r="J150" s="17"/>
      <c r="K150" s="16"/>
      <c r="L150" s="18"/>
      <c r="M150" s="107" t="s">
        <v>772</v>
      </c>
    </row>
    <row r="151" spans="1:13" s="109" customFormat="1">
      <c r="A151" s="128"/>
      <c r="B151" s="111" t="s">
        <v>87</v>
      </c>
      <c r="C151" s="111"/>
      <c r="D151" s="111"/>
      <c r="E151" s="111"/>
      <c r="F151" s="199">
        <f>VLOOKUP($A$2,'TNP Results 19'!A:DA,31,FALSE)/1000</f>
        <v>-8.9830000000000005</v>
      </c>
      <c r="G151" s="111"/>
      <c r="H151" s="111"/>
      <c r="I151" s="111"/>
      <c r="J151" s="17"/>
      <c r="K151" s="16"/>
      <c r="L151" s="18"/>
      <c r="M151" s="107" t="s">
        <v>772</v>
      </c>
    </row>
    <row r="152" spans="1:13" s="109" customFormat="1">
      <c r="A152" s="128"/>
      <c r="B152" s="111"/>
      <c r="C152" s="111"/>
      <c r="D152" s="111"/>
      <c r="E152" s="111"/>
      <c r="F152" s="111"/>
      <c r="G152" s="111"/>
      <c r="H152" s="111"/>
      <c r="I152" s="111"/>
      <c r="J152" s="17"/>
      <c r="K152" s="16"/>
      <c r="L152" s="18"/>
    </row>
    <row r="153" spans="1:13" s="109" customFormat="1" ht="20.25" customHeight="1">
      <c r="A153" s="277" t="s">
        <v>88</v>
      </c>
      <c r="B153" s="277"/>
      <c r="C153" s="277"/>
      <c r="D153" s="277"/>
      <c r="E153" s="277"/>
      <c r="F153" s="277"/>
      <c r="G153" s="277"/>
      <c r="H153" s="277"/>
      <c r="I153" s="277"/>
      <c r="J153" s="17"/>
      <c r="K153" s="16"/>
      <c r="L153" s="18"/>
    </row>
    <row r="154" spans="1:13" s="109" customFormat="1">
      <c r="A154" s="111"/>
      <c r="B154" s="111"/>
      <c r="C154" s="111"/>
      <c r="D154" s="111"/>
      <c r="E154" s="111"/>
      <c r="F154" s="111"/>
      <c r="G154" s="111"/>
      <c r="H154" s="111"/>
      <c r="I154" s="111"/>
      <c r="J154" s="17"/>
      <c r="K154" s="16"/>
      <c r="L154" s="18"/>
    </row>
    <row r="155" spans="1:13" s="109" customFormat="1">
      <c r="A155" s="111"/>
      <c r="B155" s="111"/>
      <c r="C155" s="111"/>
      <c r="D155" s="111"/>
      <c r="E155" s="111"/>
      <c r="F155" s="111"/>
      <c r="G155" s="111"/>
      <c r="H155" s="111"/>
      <c r="I155" s="111"/>
      <c r="J155" s="17"/>
      <c r="K155" s="16"/>
      <c r="L155" s="18"/>
    </row>
    <row r="156" spans="1:13" s="109" customFormat="1">
      <c r="A156" s="16"/>
      <c r="B156" s="16"/>
      <c r="C156" s="16"/>
      <c r="D156" s="16"/>
      <c r="E156" s="16"/>
      <c r="F156" s="16"/>
      <c r="G156" s="16"/>
      <c r="H156" s="16"/>
      <c r="I156" s="16"/>
      <c r="J156" s="17"/>
      <c r="K156" s="16"/>
      <c r="L156" s="18"/>
    </row>
    <row r="157" spans="1:13" s="109" customFormat="1">
      <c r="A157" s="284" t="s">
        <v>89</v>
      </c>
      <c r="B157" s="284"/>
      <c r="C157" s="284"/>
      <c r="D157" s="284"/>
      <c r="E157" s="284"/>
      <c r="F157" s="284"/>
      <c r="G157" s="284"/>
      <c r="H157" s="284"/>
      <c r="I157" s="285"/>
      <c r="J157" s="17"/>
      <c r="K157" s="16"/>
      <c r="L157" s="18" t="s">
        <v>90</v>
      </c>
    </row>
    <row r="158" spans="1:13" s="109" customFormat="1">
      <c r="A158" s="287" t="s">
        <v>91</v>
      </c>
      <c r="B158" s="287"/>
      <c r="C158" s="287"/>
      <c r="D158" s="287"/>
      <c r="E158" s="287"/>
      <c r="F158" s="287"/>
      <c r="G158" s="287"/>
      <c r="H158" s="287"/>
      <c r="I158" s="288"/>
      <c r="J158" s="17"/>
      <c r="K158" s="16"/>
      <c r="L158" s="18"/>
    </row>
    <row r="159" spans="1:13" s="109" customFormat="1">
      <c r="A159" s="287" t="s">
        <v>92</v>
      </c>
      <c r="B159" s="284"/>
      <c r="C159" s="284"/>
      <c r="D159" s="284"/>
      <c r="E159" s="284"/>
      <c r="F159" s="284"/>
      <c r="G159" s="284"/>
      <c r="H159" s="284"/>
      <c r="I159" s="285"/>
      <c r="J159" s="17"/>
      <c r="K159" s="16"/>
      <c r="L159" s="18"/>
    </row>
    <row r="160" spans="1:13" s="109" customFormat="1">
      <c r="A160" s="129" t="s">
        <v>117</v>
      </c>
      <c r="B160" s="16"/>
      <c r="C160" s="16"/>
      <c r="D160" s="16"/>
      <c r="E160" s="16"/>
      <c r="F160" s="16"/>
      <c r="G160" s="16"/>
      <c r="H160" s="16"/>
      <c r="I160" s="16"/>
      <c r="J160" s="17"/>
      <c r="K160" s="16"/>
      <c r="L160" s="18"/>
    </row>
    <row r="161" spans="1:13" s="109" customFormat="1">
      <c r="A161" s="16"/>
      <c r="B161" s="16"/>
      <c r="C161" s="16"/>
      <c r="D161" s="16"/>
      <c r="E161" s="130">
        <v>2018</v>
      </c>
      <c r="F161" s="149">
        <v>2019</v>
      </c>
      <c r="G161" s="131"/>
      <c r="H161" s="131"/>
      <c r="I161" s="131"/>
      <c r="J161" s="17"/>
      <c r="K161" s="16"/>
      <c r="L161" s="18"/>
    </row>
    <row r="162" spans="1:13" s="109" customFormat="1">
      <c r="A162" s="129" t="s">
        <v>93</v>
      </c>
      <c r="B162" s="16"/>
      <c r="C162" s="131"/>
      <c r="D162" s="131"/>
      <c r="E162" s="131"/>
      <c r="F162" s="148"/>
      <c r="G162" s="131"/>
      <c r="H162" s="131"/>
      <c r="I162" s="131"/>
      <c r="J162" s="131"/>
      <c r="K162" s="131"/>
      <c r="L162" s="132"/>
    </row>
    <row r="163" spans="1:13" s="109" customFormat="1" ht="30">
      <c r="A163" s="16" t="s">
        <v>94</v>
      </c>
      <c r="B163" s="16"/>
      <c r="C163" s="133"/>
      <c r="D163" s="133"/>
      <c r="E163" s="153" t="s">
        <v>856</v>
      </c>
      <c r="F163" s="161">
        <f>VLOOKUP($A$2,'TNP Results 19'!A:DA,14,FALSE)/1000</f>
        <v>2.2000000000000002</v>
      </c>
      <c r="G163" s="117"/>
      <c r="H163" s="117"/>
      <c r="I163" s="117"/>
      <c r="J163" s="117"/>
      <c r="K163" s="133"/>
      <c r="L163" s="18" t="s">
        <v>95</v>
      </c>
      <c r="M163" s="107" t="s">
        <v>771</v>
      </c>
    </row>
    <row r="164" spans="1:13" s="109" customFormat="1">
      <c r="A164" s="16" t="s">
        <v>96</v>
      </c>
      <c r="B164" s="16"/>
      <c r="C164" s="16"/>
      <c r="D164" s="16"/>
      <c r="E164" s="119"/>
      <c r="F164" s="203">
        <f>VLOOKUP($A$2,'TNP Results 19'!A:DA,15,FALSE)/1000</f>
        <v>1.7869999999999999</v>
      </c>
      <c r="G164" s="17"/>
      <c r="H164" s="17"/>
      <c r="I164" s="17"/>
      <c r="J164" s="17"/>
      <c r="K164" s="16"/>
      <c r="L164" s="18" t="s">
        <v>95</v>
      </c>
      <c r="M164" s="107" t="s">
        <v>772</v>
      </c>
    </row>
    <row r="165" spans="1:13" s="109" customFormat="1">
      <c r="A165" s="16" t="s">
        <v>97</v>
      </c>
      <c r="B165" s="16"/>
      <c r="C165" s="16"/>
      <c r="D165" s="16"/>
      <c r="E165" s="119"/>
      <c r="F165" s="203">
        <f>VLOOKUP($A$2,'TNP Results 19'!A:DA,16,FALSE)/1000</f>
        <v>0</v>
      </c>
      <c r="G165" s="17"/>
      <c r="H165" s="17"/>
      <c r="I165" s="17"/>
      <c r="J165" s="17"/>
      <c r="K165" s="16"/>
      <c r="L165" s="18" t="s">
        <v>95</v>
      </c>
      <c r="M165" s="107" t="s">
        <v>772</v>
      </c>
    </row>
    <row r="166" spans="1:13" s="109" customFormat="1">
      <c r="A166" s="16" t="s">
        <v>98</v>
      </c>
      <c r="B166" s="16"/>
      <c r="C166" s="16"/>
      <c r="D166" s="16"/>
      <c r="E166" s="119"/>
      <c r="F166" s="203">
        <f>VLOOKUP($A$2,'TNP Results 19'!A:DA,17,FALSE)/1000</f>
        <v>-24.007000000000001</v>
      </c>
      <c r="G166" s="17"/>
      <c r="H166" s="17"/>
      <c r="I166" s="17"/>
      <c r="J166" s="17"/>
      <c r="K166" s="16"/>
      <c r="L166" s="18" t="s">
        <v>95</v>
      </c>
      <c r="M166" s="107" t="s">
        <v>772</v>
      </c>
    </row>
    <row r="167" spans="1:13" s="109" customFormat="1">
      <c r="A167" s="16" t="s">
        <v>99</v>
      </c>
      <c r="B167" s="16"/>
      <c r="C167" s="16"/>
      <c r="D167" s="16"/>
      <c r="E167" s="119"/>
      <c r="F167" s="203">
        <f>VLOOKUP($A$2,'TNP Results 19'!A:DA,18,FALSE)/1000</f>
        <v>-0.30599999999999999</v>
      </c>
      <c r="G167" s="17"/>
      <c r="H167" s="17"/>
      <c r="I167" s="17"/>
      <c r="J167" s="17"/>
      <c r="K167" s="16"/>
      <c r="L167" s="18" t="s">
        <v>95</v>
      </c>
      <c r="M167" s="107" t="s">
        <v>772</v>
      </c>
    </row>
    <row r="168" spans="1:13" s="109" customFormat="1">
      <c r="A168" s="16" t="s">
        <v>100</v>
      </c>
      <c r="B168" s="16"/>
      <c r="C168" s="16"/>
      <c r="D168" s="16"/>
      <c r="E168" s="142"/>
      <c r="F168" s="162">
        <f>-VLOOKUP($A$2,'TNP Results 19'!A:DA,19,FALSE)/1000</f>
        <v>-0.52500000000000002</v>
      </c>
      <c r="G168" s="17"/>
      <c r="H168" s="17"/>
      <c r="I168" s="17"/>
      <c r="J168" s="17"/>
      <c r="K168" s="16"/>
      <c r="L168" s="18" t="s">
        <v>95</v>
      </c>
      <c r="M168" s="107" t="s">
        <v>772</v>
      </c>
    </row>
    <row r="169" spans="1:13" s="109" customFormat="1">
      <c r="A169" s="129" t="s">
        <v>101</v>
      </c>
      <c r="B169" s="16"/>
      <c r="C169" s="16"/>
      <c r="D169" s="16"/>
      <c r="E169" s="133"/>
      <c r="F169" s="163">
        <f>SUM(F163:F168)</f>
        <v>-20.851000000000003</v>
      </c>
      <c r="G169" s="117"/>
      <c r="H169" s="117"/>
      <c r="I169" s="117"/>
      <c r="J169" s="17"/>
      <c r="K169" s="16"/>
      <c r="L169" s="18" t="s">
        <v>95</v>
      </c>
      <c r="M169" s="107" t="s">
        <v>772</v>
      </c>
    </row>
    <row r="170" spans="1:13" s="109" customFormat="1">
      <c r="A170" s="129" t="s">
        <v>102</v>
      </c>
      <c r="B170" s="16"/>
      <c r="C170" s="16"/>
      <c r="D170" s="16"/>
      <c r="E170" s="142"/>
      <c r="F170" s="162">
        <f>VLOOKUP($A$2,'TNP Results 19'!A:DA,6,FALSE)/1000</f>
        <v>48.261000000000003</v>
      </c>
      <c r="G170" s="17"/>
      <c r="H170" s="17"/>
      <c r="I170" s="17"/>
      <c r="J170" s="17"/>
      <c r="K170" s="16"/>
      <c r="L170" s="18" t="s">
        <v>95</v>
      </c>
      <c r="M170" s="107" t="s">
        <v>772</v>
      </c>
    </row>
    <row r="171" spans="1:13" s="109" customFormat="1" ht="15.75" thickBot="1">
      <c r="A171" s="129" t="s">
        <v>103</v>
      </c>
      <c r="B171" s="16"/>
      <c r="C171" s="16"/>
      <c r="D171" s="16"/>
      <c r="E171" s="121"/>
      <c r="F171" s="202">
        <f>F169+F170</f>
        <v>27.41</v>
      </c>
      <c r="G171" s="117"/>
      <c r="H171" s="117"/>
      <c r="I171" s="117"/>
      <c r="J171" s="17"/>
      <c r="K171" s="16"/>
      <c r="L171" s="18" t="s">
        <v>104</v>
      </c>
      <c r="M171" s="107" t="s">
        <v>772</v>
      </c>
    </row>
    <row r="172" spans="1:13" s="109" customFormat="1" ht="15.75" thickTop="1">
      <c r="A172" s="16"/>
      <c r="B172" s="16"/>
      <c r="C172" s="16"/>
      <c r="D172" s="16"/>
      <c r="E172" s="16"/>
      <c r="F172" s="16"/>
      <c r="G172" s="17"/>
      <c r="H172" s="17"/>
      <c r="I172" s="17"/>
      <c r="J172" s="17"/>
      <c r="K172" s="16"/>
      <c r="L172" s="18"/>
    </row>
    <row r="173" spans="1:13" s="109" customFormat="1">
      <c r="A173" s="16"/>
      <c r="B173" s="16"/>
      <c r="C173" s="16"/>
      <c r="D173" s="16"/>
      <c r="E173" s="16"/>
      <c r="F173" s="16"/>
      <c r="G173" s="17"/>
      <c r="H173" s="17"/>
      <c r="I173" s="17"/>
      <c r="J173" s="17"/>
      <c r="K173" s="16"/>
      <c r="L173" s="18"/>
    </row>
    <row r="174" spans="1:13" s="109" customFormat="1" ht="132" customHeight="1">
      <c r="A174" s="129" t="s">
        <v>105</v>
      </c>
      <c r="B174" s="16"/>
      <c r="C174" s="16"/>
      <c r="D174" s="16"/>
      <c r="E174" s="103"/>
      <c r="F174" s="103" t="s">
        <v>765</v>
      </c>
      <c r="G174" s="117"/>
      <c r="H174" s="117"/>
      <c r="I174" s="117"/>
      <c r="J174" s="17"/>
      <c r="K174" s="16"/>
      <c r="L174" s="72" t="s">
        <v>106</v>
      </c>
      <c r="M174" s="108" t="s">
        <v>1474</v>
      </c>
    </row>
    <row r="175" spans="1:13" s="109" customFormat="1">
      <c r="A175" s="16"/>
      <c r="B175" s="16"/>
      <c r="C175" s="16"/>
      <c r="D175" s="16"/>
      <c r="E175" s="16"/>
      <c r="F175" s="16"/>
      <c r="G175" s="17"/>
      <c r="H175" s="17"/>
      <c r="I175" s="17"/>
      <c r="J175" s="17"/>
      <c r="K175" s="16"/>
      <c r="L175" s="18"/>
    </row>
    <row r="176" spans="1:13" s="109" customFormat="1" ht="27.75" customHeight="1">
      <c r="A176" s="289" t="s">
        <v>107</v>
      </c>
      <c r="B176" s="277"/>
      <c r="C176" s="277"/>
      <c r="D176" s="277"/>
      <c r="E176" s="134"/>
      <c r="F176" s="134" t="e">
        <f>F171/F174</f>
        <v>#VALUE!</v>
      </c>
      <c r="G176" s="135"/>
      <c r="H176" s="135"/>
      <c r="I176" s="135"/>
      <c r="J176" s="17"/>
      <c r="K176" s="16"/>
      <c r="L176" s="18" t="s">
        <v>108</v>
      </c>
      <c r="M176" s="108" t="s">
        <v>779</v>
      </c>
    </row>
    <row r="177" spans="1:14" s="109" customFormat="1">
      <c r="A177" s="16"/>
      <c r="B177" s="16"/>
      <c r="C177" s="16"/>
      <c r="D177" s="16"/>
      <c r="E177" s="16"/>
      <c r="F177" s="16"/>
      <c r="G177" s="16"/>
      <c r="H177" s="16"/>
      <c r="I177" s="16"/>
      <c r="J177" s="17"/>
      <c r="K177" s="16"/>
      <c r="L177" s="18"/>
      <c r="M177" s="108"/>
    </row>
    <row r="178" spans="1:14" s="109" customFormat="1" ht="17.25" customHeight="1">
      <c r="A178" s="129" t="s">
        <v>109</v>
      </c>
      <c r="B178" s="16"/>
      <c r="C178" s="16"/>
      <c r="D178" s="16"/>
      <c r="E178" s="16"/>
      <c r="F178" s="16"/>
      <c r="G178" s="16"/>
      <c r="H178" s="16"/>
      <c r="I178" s="16"/>
      <c r="J178" s="17"/>
      <c r="K178" s="16"/>
      <c r="L178" s="16"/>
      <c r="M178" s="108"/>
    </row>
    <row r="179" spans="1:14" s="109" customFormat="1">
      <c r="A179" s="129"/>
      <c r="B179" s="16"/>
      <c r="C179" s="16"/>
      <c r="D179" s="16"/>
      <c r="E179" s="16"/>
      <c r="F179" s="16"/>
      <c r="G179" s="16"/>
      <c r="H179" s="16"/>
      <c r="I179" s="16"/>
      <c r="J179" s="17"/>
      <c r="K179" s="16"/>
      <c r="L179" s="16"/>
      <c r="M179" s="108"/>
    </row>
    <row r="180" spans="1:14" s="109" customFormat="1" ht="27.75" customHeight="1">
      <c r="A180" s="277" t="s">
        <v>110</v>
      </c>
      <c r="B180" s="277"/>
      <c r="C180" s="277"/>
      <c r="D180" s="277"/>
      <c r="E180" s="277"/>
      <c r="F180" s="277"/>
      <c r="G180" s="277"/>
      <c r="H180" s="277"/>
      <c r="I180" s="277"/>
      <c r="J180" s="17"/>
      <c r="K180" s="16"/>
      <c r="L180" s="18">
        <v>171</v>
      </c>
      <c r="M180" s="107" t="s">
        <v>766</v>
      </c>
    </row>
    <row r="181" spans="1:14" s="109" customFormat="1">
      <c r="A181" s="16"/>
      <c r="B181" s="16"/>
      <c r="C181" s="16"/>
      <c r="D181" s="16"/>
      <c r="E181" s="16"/>
      <c r="F181" s="16"/>
      <c r="G181" s="16"/>
      <c r="H181" s="16"/>
      <c r="I181" s="16"/>
      <c r="J181" s="17"/>
      <c r="K181" s="16"/>
      <c r="L181" s="18"/>
      <c r="M181" s="107"/>
    </row>
    <row r="182" spans="1:14" s="109" customFormat="1">
      <c r="A182" s="277" t="s">
        <v>111</v>
      </c>
      <c r="B182" s="277"/>
      <c r="C182" s="277"/>
      <c r="D182" s="277"/>
      <c r="E182" s="277"/>
      <c r="F182" s="277"/>
      <c r="G182" s="277"/>
      <c r="H182" s="277"/>
      <c r="I182" s="277"/>
      <c r="J182" s="17"/>
      <c r="K182" s="16"/>
      <c r="L182" s="18"/>
      <c r="M182" s="107" t="s">
        <v>772</v>
      </c>
      <c r="N182" s="136"/>
    </row>
    <row r="183" spans="1:14" s="109" customFormat="1">
      <c r="A183" s="16"/>
      <c r="B183" s="16"/>
      <c r="C183" s="16"/>
      <c r="D183" s="16"/>
      <c r="E183" s="16"/>
      <c r="F183" s="16"/>
      <c r="G183" s="16"/>
      <c r="H183" s="16"/>
      <c r="I183" s="16"/>
      <c r="J183" s="17"/>
      <c r="K183" s="16"/>
      <c r="L183" s="18"/>
      <c r="M183" s="107"/>
      <c r="N183" s="136"/>
    </row>
    <row r="184" spans="1:14" s="109" customFormat="1" ht="19.5" customHeight="1">
      <c r="A184" s="277" t="s">
        <v>112</v>
      </c>
      <c r="B184" s="277"/>
      <c r="C184" s="277"/>
      <c r="D184" s="277"/>
      <c r="E184" s="277"/>
      <c r="F184" s="277"/>
      <c r="G184" s="277"/>
      <c r="H184" s="277"/>
      <c r="I184" s="277"/>
      <c r="J184" s="17"/>
      <c r="K184" s="16"/>
      <c r="L184" s="18"/>
      <c r="M184" s="107" t="s">
        <v>780</v>
      </c>
      <c r="N184" s="136"/>
    </row>
    <row r="185" spans="1:14" s="109" customFormat="1">
      <c r="A185" s="16"/>
      <c r="B185" s="16"/>
      <c r="C185" s="16"/>
      <c r="D185" s="16"/>
      <c r="E185" s="16"/>
      <c r="F185" s="16"/>
      <c r="G185" s="16"/>
      <c r="H185" s="16"/>
      <c r="I185" s="16"/>
      <c r="J185" s="17"/>
      <c r="K185" s="16"/>
      <c r="L185" s="18"/>
      <c r="N185" s="136"/>
    </row>
    <row r="186" spans="1:14" s="109" customFormat="1" ht="58.5" hidden="1" customHeight="1">
      <c r="A186" s="277" t="s">
        <v>113</v>
      </c>
      <c r="B186" s="277"/>
      <c r="C186" s="277"/>
      <c r="D186" s="277"/>
      <c r="E186" s="277"/>
      <c r="F186" s="277"/>
      <c r="G186" s="277"/>
      <c r="H186" s="277"/>
      <c r="I186" s="281"/>
      <c r="J186" s="17"/>
      <c r="K186" s="16"/>
      <c r="L186" s="18">
        <v>171</v>
      </c>
    </row>
    <row r="187" spans="1:14" s="109" customFormat="1" hidden="1">
      <c r="A187" s="110"/>
      <c r="B187" s="16"/>
      <c r="C187" s="16"/>
      <c r="D187" s="16"/>
      <c r="E187" s="16"/>
      <c r="F187" s="16"/>
      <c r="G187" s="16"/>
      <c r="H187" s="16"/>
      <c r="I187" s="16"/>
      <c r="J187" s="16"/>
      <c r="K187" s="16"/>
      <c r="L187" s="18"/>
    </row>
    <row r="188" spans="1:14" s="109" customFormat="1">
      <c r="A188" s="110"/>
      <c r="B188" s="16"/>
      <c r="C188" s="16"/>
      <c r="D188" s="16"/>
      <c r="E188" s="16"/>
      <c r="F188" s="16"/>
      <c r="G188" s="16"/>
      <c r="H188" s="16"/>
      <c r="I188" s="16"/>
      <c r="J188" s="16"/>
      <c r="K188" s="16"/>
      <c r="L188" s="18"/>
    </row>
    <row r="189" spans="1:14" s="109" customFormat="1">
      <c r="A189" s="110"/>
      <c r="B189" s="16"/>
      <c r="C189" s="16"/>
      <c r="D189" s="16"/>
      <c r="E189" s="16"/>
      <c r="F189" s="16"/>
      <c r="G189" s="16"/>
      <c r="H189" s="16"/>
      <c r="I189" s="16"/>
      <c r="J189" s="16"/>
      <c r="K189" s="16"/>
      <c r="L189" s="18"/>
    </row>
    <row r="190" spans="1:14" s="109" customFormat="1">
      <c r="A190" s="110"/>
      <c r="B190" s="16"/>
      <c r="C190" s="16"/>
      <c r="D190" s="16"/>
      <c r="E190" s="16"/>
      <c r="F190" s="16"/>
      <c r="G190" s="16"/>
      <c r="H190" s="16"/>
      <c r="I190" s="16"/>
      <c r="J190" s="16"/>
      <c r="K190" s="16"/>
      <c r="L190" s="18"/>
    </row>
    <row r="191" spans="1:14" s="109" customFormat="1">
      <c r="A191" s="110"/>
      <c r="B191" s="16"/>
      <c r="C191" s="16"/>
      <c r="D191" s="16"/>
      <c r="E191" s="16"/>
      <c r="F191" s="16"/>
      <c r="G191" s="16"/>
      <c r="H191" s="16"/>
      <c r="I191" s="16"/>
      <c r="J191" s="16"/>
      <c r="K191" s="16"/>
      <c r="L191" s="18"/>
    </row>
    <row r="192" spans="1:14" s="109" customFormat="1">
      <c r="A192" s="110"/>
      <c r="B192" s="16"/>
      <c r="C192" s="16"/>
      <c r="D192" s="16"/>
      <c r="E192" s="16"/>
      <c r="F192" s="16"/>
      <c r="G192" s="16"/>
      <c r="H192" s="16"/>
      <c r="I192" s="16"/>
      <c r="J192" s="16"/>
      <c r="K192" s="16"/>
      <c r="L192" s="18"/>
    </row>
    <row r="193" spans="1:12" s="109" customFormat="1">
      <c r="A193" s="110"/>
      <c r="B193" s="16"/>
      <c r="C193" s="16"/>
      <c r="D193" s="16"/>
      <c r="E193" s="16"/>
      <c r="F193" s="16"/>
      <c r="G193" s="16"/>
      <c r="H193" s="16"/>
      <c r="I193" s="16"/>
      <c r="J193" s="16"/>
      <c r="K193" s="16"/>
      <c r="L193" s="18"/>
    </row>
    <row r="194" spans="1:12" s="109" customFormat="1">
      <c r="A194" s="110"/>
      <c r="B194" s="16"/>
      <c r="C194" s="16"/>
      <c r="D194" s="16"/>
      <c r="E194" s="16"/>
      <c r="F194" s="16"/>
      <c r="G194" s="16"/>
      <c r="H194" s="16"/>
      <c r="I194" s="16"/>
      <c r="J194" s="16"/>
      <c r="K194" s="16"/>
      <c r="L194" s="18"/>
    </row>
    <row r="195" spans="1:12" s="109" customFormat="1">
      <c r="A195" s="110"/>
      <c r="B195" s="16"/>
      <c r="C195" s="16"/>
      <c r="D195" s="16"/>
      <c r="E195" s="16"/>
      <c r="F195" s="16"/>
      <c r="G195" s="16"/>
      <c r="H195" s="16"/>
      <c r="I195" s="16"/>
      <c r="J195" s="16"/>
      <c r="K195" s="16"/>
      <c r="L195" s="18"/>
    </row>
    <row r="196" spans="1:12" s="109" customFormat="1">
      <c r="A196" s="110"/>
      <c r="B196" s="16"/>
      <c r="C196" s="16"/>
      <c r="D196" s="16"/>
      <c r="E196" s="16"/>
      <c r="F196" s="16"/>
      <c r="G196" s="16"/>
      <c r="H196" s="16"/>
      <c r="I196" s="16"/>
      <c r="J196" s="16"/>
      <c r="K196" s="16"/>
      <c r="L196" s="18"/>
    </row>
    <row r="197" spans="1:12" s="109" customFormat="1">
      <c r="A197" s="110"/>
      <c r="B197" s="16"/>
      <c r="C197" s="16"/>
      <c r="D197" s="16"/>
      <c r="E197" s="16"/>
      <c r="F197" s="16"/>
      <c r="G197" s="16"/>
      <c r="H197" s="16"/>
      <c r="I197" s="16"/>
      <c r="J197" s="16"/>
      <c r="K197" s="16"/>
      <c r="L197" s="18"/>
    </row>
    <row r="198" spans="1:12" s="109" customFormat="1">
      <c r="A198" s="110"/>
      <c r="B198" s="16"/>
      <c r="C198" s="16"/>
      <c r="D198" s="16"/>
      <c r="E198" s="16"/>
      <c r="F198" s="16"/>
      <c r="G198" s="16"/>
      <c r="H198" s="16"/>
      <c r="I198" s="16"/>
      <c r="J198" s="16"/>
      <c r="K198" s="16"/>
      <c r="L198" s="18"/>
    </row>
    <row r="199" spans="1:12" s="109" customFormat="1">
      <c r="A199" s="110"/>
      <c r="B199" s="16"/>
      <c r="C199" s="16"/>
      <c r="D199" s="16"/>
      <c r="E199" s="16"/>
      <c r="F199" s="16"/>
      <c r="G199" s="16"/>
      <c r="H199" s="16"/>
      <c r="I199" s="16"/>
      <c r="J199" s="16"/>
      <c r="K199" s="16"/>
      <c r="L199" s="18"/>
    </row>
    <row r="200" spans="1:12" s="109" customFormat="1">
      <c r="A200" s="110"/>
      <c r="B200" s="16"/>
      <c r="C200" s="16"/>
      <c r="D200" s="16"/>
      <c r="E200" s="16"/>
      <c r="F200" s="16"/>
      <c r="G200" s="16"/>
      <c r="H200" s="16"/>
      <c r="I200" s="16"/>
      <c r="J200" s="16"/>
      <c r="K200" s="16"/>
      <c r="L200" s="18"/>
    </row>
    <row r="201" spans="1:12" s="109" customFormat="1">
      <c r="A201" s="110"/>
      <c r="B201" s="16"/>
      <c r="C201" s="16"/>
      <c r="D201" s="16"/>
      <c r="E201" s="16"/>
      <c r="F201" s="16"/>
      <c r="G201" s="16"/>
      <c r="H201" s="16"/>
      <c r="I201" s="16"/>
      <c r="J201" s="16"/>
      <c r="K201" s="16"/>
      <c r="L201" s="18"/>
    </row>
    <row r="202" spans="1:12" s="109" customFormat="1">
      <c r="A202" s="110"/>
      <c r="B202" s="16"/>
      <c r="C202" s="16"/>
      <c r="D202" s="16"/>
      <c r="E202" s="16"/>
      <c r="F202" s="16"/>
      <c r="G202" s="16"/>
      <c r="H202" s="16"/>
      <c r="I202" s="16"/>
      <c r="J202" s="16"/>
      <c r="K202" s="16"/>
      <c r="L202" s="18"/>
    </row>
    <row r="203" spans="1:12" s="109" customFormat="1">
      <c r="A203" s="110"/>
      <c r="B203" s="16"/>
      <c r="C203" s="16"/>
      <c r="D203" s="16"/>
      <c r="E203" s="16"/>
      <c r="F203" s="16"/>
      <c r="G203" s="16"/>
      <c r="H203" s="16"/>
      <c r="I203" s="16"/>
      <c r="J203" s="16"/>
      <c r="K203" s="16"/>
      <c r="L203" s="18"/>
    </row>
    <row r="204" spans="1:12" s="109" customFormat="1">
      <c r="A204" s="110"/>
      <c r="B204" s="16"/>
      <c r="C204" s="16"/>
      <c r="D204" s="16"/>
      <c r="E204" s="16"/>
      <c r="F204" s="16"/>
      <c r="G204" s="16"/>
      <c r="H204" s="16"/>
      <c r="I204" s="16"/>
      <c r="J204" s="16"/>
      <c r="K204" s="16"/>
      <c r="L204" s="18"/>
    </row>
    <row r="205" spans="1:12" s="109" customFormat="1">
      <c r="A205" s="110"/>
      <c r="B205" s="16"/>
      <c r="C205" s="16"/>
      <c r="D205" s="16"/>
      <c r="E205" s="16"/>
      <c r="F205" s="16"/>
      <c r="G205" s="16"/>
      <c r="H205" s="16"/>
      <c r="I205" s="16"/>
      <c r="J205" s="16"/>
      <c r="K205" s="16"/>
      <c r="L205" s="18"/>
    </row>
    <row r="206" spans="1:12" s="109" customFormat="1">
      <c r="A206" s="110"/>
      <c r="B206" s="16"/>
      <c r="C206" s="16"/>
      <c r="D206" s="16"/>
      <c r="E206" s="16"/>
      <c r="F206" s="16"/>
      <c r="G206" s="16"/>
      <c r="H206" s="16"/>
      <c r="I206" s="16"/>
      <c r="J206" s="16"/>
      <c r="K206" s="16"/>
      <c r="L206" s="18"/>
    </row>
    <row r="207" spans="1:12" s="109" customFormat="1">
      <c r="A207" s="110"/>
      <c r="B207" s="16"/>
      <c r="C207" s="16"/>
      <c r="D207" s="16"/>
      <c r="E207" s="16"/>
      <c r="F207" s="16"/>
      <c r="G207" s="16"/>
      <c r="H207" s="16"/>
      <c r="I207" s="16"/>
      <c r="J207" s="16"/>
      <c r="K207" s="16"/>
      <c r="L207" s="18"/>
    </row>
    <row r="208" spans="1:12" s="109" customFormat="1">
      <c r="A208" s="110"/>
      <c r="B208" s="16"/>
      <c r="C208" s="16"/>
      <c r="D208" s="16"/>
      <c r="E208" s="16"/>
      <c r="F208" s="16"/>
      <c r="G208" s="16"/>
      <c r="H208" s="16"/>
      <c r="I208" s="16"/>
      <c r="J208" s="16"/>
      <c r="K208" s="16"/>
      <c r="L208" s="18"/>
    </row>
    <row r="209" spans="1:12" s="109" customFormat="1">
      <c r="A209" s="110"/>
      <c r="B209" s="16"/>
      <c r="C209" s="16"/>
      <c r="D209" s="16"/>
      <c r="E209" s="16"/>
      <c r="F209" s="16"/>
      <c r="G209" s="16"/>
      <c r="H209" s="16"/>
      <c r="I209" s="16"/>
      <c r="J209" s="16"/>
      <c r="K209" s="16"/>
      <c r="L209" s="18"/>
    </row>
    <row r="210" spans="1:12" s="109" customFormat="1">
      <c r="A210" s="110"/>
      <c r="B210" s="16"/>
      <c r="C210" s="16"/>
      <c r="D210" s="16"/>
      <c r="E210" s="16"/>
      <c r="F210" s="16"/>
      <c r="G210" s="16"/>
      <c r="H210" s="16"/>
      <c r="I210" s="16"/>
      <c r="J210" s="16"/>
      <c r="K210" s="16"/>
      <c r="L210" s="18"/>
    </row>
    <row r="211" spans="1:12" s="109" customFormat="1">
      <c r="A211" s="110"/>
      <c r="B211" s="16"/>
      <c r="C211" s="16"/>
      <c r="D211" s="16"/>
      <c r="E211" s="16"/>
      <c r="F211" s="16"/>
      <c r="G211" s="16"/>
      <c r="H211" s="16"/>
      <c r="I211" s="16"/>
      <c r="J211" s="16"/>
      <c r="K211" s="16"/>
      <c r="L211" s="18"/>
    </row>
    <row r="212" spans="1:12" s="109" customFormat="1">
      <c r="A212" s="110"/>
      <c r="B212" s="16"/>
      <c r="C212" s="16"/>
      <c r="D212" s="16"/>
      <c r="E212" s="16"/>
      <c r="F212" s="16"/>
      <c r="G212" s="16"/>
      <c r="H212" s="16"/>
      <c r="I212" s="16"/>
      <c r="J212" s="16"/>
      <c r="K212" s="16"/>
      <c r="L212" s="18"/>
    </row>
    <row r="213" spans="1:12" s="109" customFormat="1">
      <c r="A213" s="110"/>
      <c r="B213" s="16"/>
      <c r="C213" s="16"/>
      <c r="D213" s="16"/>
      <c r="E213" s="16"/>
      <c r="F213" s="16"/>
      <c r="G213" s="16"/>
      <c r="H213" s="16"/>
      <c r="I213" s="16"/>
      <c r="J213" s="16"/>
      <c r="K213" s="16"/>
      <c r="L213" s="18"/>
    </row>
    <row r="214" spans="1:12" s="109" customFormat="1">
      <c r="A214" s="110"/>
      <c r="B214" s="16"/>
      <c r="C214" s="16"/>
      <c r="D214" s="16"/>
      <c r="E214" s="16"/>
      <c r="F214" s="16"/>
      <c r="G214" s="16"/>
      <c r="H214" s="16"/>
      <c r="I214" s="16"/>
      <c r="J214" s="16"/>
      <c r="K214" s="16"/>
      <c r="L214" s="18"/>
    </row>
  </sheetData>
  <mergeCells count="57">
    <mergeCell ref="A186:I186"/>
    <mergeCell ref="A158:I158"/>
    <mergeCell ref="A159:I159"/>
    <mergeCell ref="A176:D176"/>
    <mergeCell ref="A180:I180"/>
    <mergeCell ref="A182:I182"/>
    <mergeCell ref="A184:I184"/>
    <mergeCell ref="A157:I157"/>
    <mergeCell ref="A117:I117"/>
    <mergeCell ref="D119:E119"/>
    <mergeCell ref="F119:G119"/>
    <mergeCell ref="H119:I119"/>
    <mergeCell ref="A124:I124"/>
    <mergeCell ref="A130:I130"/>
    <mergeCell ref="A132:B132"/>
    <mergeCell ref="A139:I139"/>
    <mergeCell ref="A141:I141"/>
    <mergeCell ref="A143:B143"/>
    <mergeCell ref="A153:I153"/>
    <mergeCell ref="A102:I102"/>
    <mergeCell ref="A108:I108"/>
    <mergeCell ref="A110:I110"/>
    <mergeCell ref="A112:I112"/>
    <mergeCell ref="D114:E114"/>
    <mergeCell ref="F114:G114"/>
    <mergeCell ref="H114:I114"/>
    <mergeCell ref="A42:I42"/>
    <mergeCell ref="A48:I48"/>
    <mergeCell ref="A50:I50"/>
    <mergeCell ref="A100:I100"/>
    <mergeCell ref="A55:E55"/>
    <mergeCell ref="A57:E57"/>
    <mergeCell ref="A59:E59"/>
    <mergeCell ref="A62:I62"/>
    <mergeCell ref="A70:I70"/>
    <mergeCell ref="E72:H72"/>
    <mergeCell ref="E73:H73"/>
    <mergeCell ref="E74:H74"/>
    <mergeCell ref="A77:I77"/>
    <mergeCell ref="A79:I79"/>
    <mergeCell ref="A83:B83"/>
    <mergeCell ref="M114:M115"/>
    <mergeCell ref="B18:I18"/>
    <mergeCell ref="A4:I4"/>
    <mergeCell ref="B6:I6"/>
    <mergeCell ref="B11:I11"/>
    <mergeCell ref="B13:I13"/>
    <mergeCell ref="B16:I16"/>
    <mergeCell ref="A52:I52"/>
    <mergeCell ref="B20:I20"/>
    <mergeCell ref="B22:I22"/>
    <mergeCell ref="B24:I24"/>
    <mergeCell ref="B26:I26"/>
    <mergeCell ref="B29:I29"/>
    <mergeCell ref="B31:I31"/>
    <mergeCell ref="B33:I33"/>
    <mergeCell ref="B35:I35"/>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'LGOP Results18'!$A$4:$A$581</xm:f>
          </x14:formula1>
          <xm:sqref>A3</xm:sqref>
        </x14:dataValidation>
        <x14:dataValidation type="list" allowBlank="1" showInputMessage="1" showErrorMessage="1">
          <x14:formula1>
            <xm:f>'TNP Results 19'!$A$4:$A$51</xm:f>
          </x14:formula1>
          <xm:sqref>A2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594"/>
  <sheetViews>
    <sheetView workbookViewId="0">
      <pane xSplit="1" ySplit="4" topLeftCell="BA83" activePane="bottomRight" state="frozen"/>
      <selection pane="topRight" activeCell="B1" sqref="B1"/>
      <selection pane="bottomLeft" activeCell="A5" sqref="A5"/>
      <selection pane="bottomRight" activeCell="AR1" sqref="AR1:BX1"/>
    </sheetView>
  </sheetViews>
  <sheetFormatPr defaultRowHeight="15"/>
  <cols>
    <col min="1" max="1" width="44" customWidth="1"/>
    <col min="7" max="7" width="12.7109375" customWidth="1"/>
    <col min="23" max="23" width="12.85546875" customWidth="1"/>
    <col min="24" max="24" width="11.5703125" customWidth="1"/>
    <col min="25" max="25" width="14.28515625" customWidth="1"/>
    <col min="26" max="26" width="12.7109375" customWidth="1"/>
    <col min="27" max="27" width="11.42578125" customWidth="1"/>
    <col min="33" max="33" width="9.140625" style="174"/>
    <col min="36" max="36" width="16" style="174" customWidth="1"/>
    <col min="37" max="37" width="23.42578125" style="174" customWidth="1"/>
    <col min="38" max="38" width="15.85546875" style="174" customWidth="1"/>
    <col min="39" max="39" width="9.140625" style="174"/>
    <col min="40" max="40" width="15.7109375" style="174" customWidth="1"/>
    <col min="41" max="41" width="9.140625" style="174"/>
  </cols>
  <sheetData>
    <row r="1" spans="1:76">
      <c r="A1" s="177" t="s">
        <v>81</v>
      </c>
      <c r="B1" s="178">
        <v>2</v>
      </c>
      <c r="C1" s="178">
        <v>3</v>
      </c>
      <c r="D1" s="178">
        <v>4</v>
      </c>
      <c r="E1" s="178">
        <v>5</v>
      </c>
      <c r="F1" s="178">
        <v>6</v>
      </c>
      <c r="G1" s="178">
        <v>7</v>
      </c>
      <c r="H1" s="178">
        <v>8</v>
      </c>
      <c r="I1" s="178">
        <v>9</v>
      </c>
      <c r="J1" s="178">
        <v>10</v>
      </c>
      <c r="K1" s="178">
        <v>11</v>
      </c>
      <c r="L1" s="178">
        <v>12</v>
      </c>
      <c r="M1" s="178">
        <v>13</v>
      </c>
      <c r="N1" s="178">
        <v>14</v>
      </c>
      <c r="O1" s="178">
        <v>15</v>
      </c>
      <c r="P1" s="178">
        <v>16</v>
      </c>
      <c r="Q1" s="178">
        <v>17</v>
      </c>
      <c r="R1" s="178">
        <v>18</v>
      </c>
      <c r="S1" s="178">
        <v>19</v>
      </c>
      <c r="T1" s="178">
        <v>20</v>
      </c>
      <c r="U1" s="178">
        <v>21</v>
      </c>
      <c r="V1" s="178">
        <v>22</v>
      </c>
      <c r="W1" s="178">
        <v>23</v>
      </c>
      <c r="X1" s="178">
        <v>24</v>
      </c>
      <c r="Y1" s="178">
        <v>25</v>
      </c>
      <c r="Z1" s="178">
        <v>26</v>
      </c>
      <c r="AA1" s="178">
        <v>27</v>
      </c>
      <c r="AB1" s="178">
        <v>28</v>
      </c>
      <c r="AC1" s="178">
        <v>29</v>
      </c>
      <c r="AD1" s="178">
        <v>30</v>
      </c>
      <c r="AE1" s="178">
        <v>31</v>
      </c>
      <c r="AF1" s="178">
        <v>32</v>
      </c>
      <c r="AG1" s="178">
        <v>33</v>
      </c>
      <c r="AH1" s="178">
        <v>34</v>
      </c>
      <c r="AI1" s="178">
        <v>35</v>
      </c>
      <c r="AJ1" s="178">
        <v>36</v>
      </c>
      <c r="AK1" s="178">
        <v>37</v>
      </c>
      <c r="AL1" s="178">
        <v>38</v>
      </c>
      <c r="AM1" s="178">
        <v>39</v>
      </c>
      <c r="AN1" s="178">
        <v>40</v>
      </c>
      <c r="AO1" s="178">
        <v>41</v>
      </c>
      <c r="AP1" s="178">
        <v>42</v>
      </c>
      <c r="AQ1" s="178">
        <v>43</v>
      </c>
      <c r="AR1" s="178">
        <v>44</v>
      </c>
      <c r="AS1" s="178">
        <v>45</v>
      </c>
      <c r="AT1" s="232">
        <v>46</v>
      </c>
      <c r="AU1" s="232">
        <v>47</v>
      </c>
      <c r="AV1" s="232">
        <v>48</v>
      </c>
      <c r="AW1" s="232">
        <v>49</v>
      </c>
      <c r="AX1" s="232">
        <v>50</v>
      </c>
      <c r="AY1" s="232">
        <v>51</v>
      </c>
      <c r="AZ1" s="232">
        <v>52</v>
      </c>
      <c r="BA1" s="232">
        <v>53</v>
      </c>
      <c r="BB1" s="232">
        <v>54</v>
      </c>
      <c r="BC1" s="232">
        <v>55</v>
      </c>
      <c r="BD1" s="232">
        <v>56</v>
      </c>
      <c r="BE1" s="232">
        <v>57</v>
      </c>
      <c r="BF1" s="232">
        <v>58</v>
      </c>
      <c r="BG1" s="232">
        <v>59</v>
      </c>
      <c r="BH1" s="232">
        <v>60</v>
      </c>
      <c r="BI1" s="232">
        <v>61</v>
      </c>
      <c r="BJ1" s="232">
        <v>62</v>
      </c>
      <c r="BK1" s="232">
        <v>63</v>
      </c>
      <c r="BL1" s="232">
        <v>64</v>
      </c>
      <c r="BM1" s="232">
        <v>65</v>
      </c>
      <c r="BN1" s="232">
        <v>66</v>
      </c>
      <c r="BO1" s="232">
        <v>67</v>
      </c>
      <c r="BP1" s="232">
        <v>68</v>
      </c>
      <c r="BQ1" s="232">
        <v>69</v>
      </c>
      <c r="BR1" s="232">
        <v>70</v>
      </c>
      <c r="BS1" s="232">
        <v>71</v>
      </c>
      <c r="BT1" s="232">
        <v>72</v>
      </c>
      <c r="BU1" s="232">
        <v>73</v>
      </c>
      <c r="BV1" s="232">
        <v>74</v>
      </c>
      <c r="BW1" s="232">
        <v>75</v>
      </c>
      <c r="BX1" s="232">
        <v>76</v>
      </c>
    </row>
    <row r="2" spans="1:76" ht="15.75">
      <c r="A2" s="311" t="s">
        <v>863</v>
      </c>
      <c r="B2" s="311"/>
      <c r="C2" s="311"/>
      <c r="D2" s="311"/>
      <c r="E2" s="311"/>
      <c r="F2" s="311"/>
      <c r="G2" s="311"/>
      <c r="H2" s="311"/>
      <c r="I2" s="176"/>
      <c r="J2" s="176"/>
      <c r="K2" s="176"/>
      <c r="L2" s="176"/>
      <c r="M2" s="176"/>
      <c r="N2" s="176"/>
      <c r="O2" s="176"/>
      <c r="P2" s="176"/>
      <c r="Q2" s="176"/>
      <c r="R2" s="176"/>
      <c r="S2" s="176"/>
      <c r="T2" s="176"/>
      <c r="U2" s="176"/>
      <c r="V2" s="176"/>
      <c r="W2" s="176"/>
      <c r="X2" s="176"/>
      <c r="Y2" s="176"/>
      <c r="Z2" s="176"/>
      <c r="AA2" s="176"/>
      <c r="AB2" s="176"/>
      <c r="AC2" s="176"/>
      <c r="AD2" s="176"/>
      <c r="AE2" s="176"/>
      <c r="AF2" s="176"/>
      <c r="AH2" s="176"/>
    </row>
    <row r="3" spans="1:76">
      <c r="A3" s="179"/>
      <c r="B3" s="312" t="s">
        <v>864</v>
      </c>
      <c r="C3" s="313"/>
      <c r="D3" s="313"/>
      <c r="E3" s="314"/>
      <c r="F3" s="315" t="s">
        <v>730</v>
      </c>
      <c r="G3" s="304" t="s">
        <v>731</v>
      </c>
      <c r="H3" s="306" t="s">
        <v>732</v>
      </c>
      <c r="I3" s="180"/>
      <c r="J3" s="180"/>
      <c r="K3" s="301" t="s">
        <v>733</v>
      </c>
      <c r="L3" s="302"/>
      <c r="M3" s="302"/>
      <c r="N3" s="303"/>
      <c r="O3" s="299" t="s">
        <v>734</v>
      </c>
      <c r="P3" s="308"/>
      <c r="Q3" s="308"/>
      <c r="R3" s="308"/>
      <c r="S3" s="308"/>
      <c r="T3" s="300"/>
      <c r="U3" s="301" t="s">
        <v>735</v>
      </c>
      <c r="V3" s="303"/>
      <c r="W3" s="299" t="s">
        <v>736</v>
      </c>
      <c r="X3" s="300"/>
      <c r="Y3" s="299" t="s">
        <v>737</v>
      </c>
      <c r="Z3" s="300"/>
      <c r="AA3" s="301" t="s">
        <v>738</v>
      </c>
      <c r="AB3" s="302"/>
      <c r="AC3" s="302"/>
      <c r="AD3" s="302"/>
      <c r="AE3" s="302"/>
      <c r="AF3" s="303"/>
      <c r="AG3" s="309" t="s">
        <v>739</v>
      </c>
      <c r="AH3" s="176"/>
      <c r="AU3" s="290" t="s">
        <v>1437</v>
      </c>
      <c r="AV3" s="291"/>
      <c r="AW3" s="291"/>
      <c r="AX3" s="291"/>
      <c r="AY3" s="291"/>
      <c r="AZ3" s="291"/>
      <c r="BA3" s="291"/>
      <c r="BB3" s="291"/>
      <c r="BC3" s="291"/>
      <c r="BD3" s="292"/>
      <c r="BE3" s="293" t="s">
        <v>1438</v>
      </c>
      <c r="BF3" s="294"/>
      <c r="BG3" s="294"/>
      <c r="BH3" s="294"/>
      <c r="BI3" s="294"/>
      <c r="BJ3" s="294"/>
      <c r="BK3" s="294"/>
      <c r="BL3" s="294"/>
      <c r="BM3" s="294"/>
      <c r="BN3" s="295"/>
      <c r="BO3" s="296" t="s">
        <v>1439</v>
      </c>
      <c r="BP3" s="297"/>
      <c r="BQ3" s="297"/>
      <c r="BR3" s="297"/>
      <c r="BS3" s="297"/>
      <c r="BT3" s="297"/>
      <c r="BU3" s="297"/>
      <c r="BV3" s="297"/>
      <c r="BW3" s="297"/>
      <c r="BX3" s="298"/>
    </row>
    <row r="4" spans="1:76" ht="71.25">
      <c r="A4" s="181" t="s">
        <v>784</v>
      </c>
      <c r="B4" s="182" t="s">
        <v>740</v>
      </c>
      <c r="C4" s="182" t="s">
        <v>741</v>
      </c>
      <c r="D4" s="182" t="s">
        <v>742</v>
      </c>
      <c r="E4" s="183" t="s">
        <v>743</v>
      </c>
      <c r="F4" s="316"/>
      <c r="G4" s="305"/>
      <c r="H4" s="307"/>
      <c r="I4" s="184" t="s">
        <v>744</v>
      </c>
      <c r="J4" s="184" t="s">
        <v>745</v>
      </c>
      <c r="K4" s="182" t="s">
        <v>746</v>
      </c>
      <c r="L4" s="182" t="s">
        <v>747</v>
      </c>
      <c r="M4" s="182" t="s">
        <v>748</v>
      </c>
      <c r="N4" s="182" t="s">
        <v>749</v>
      </c>
      <c r="O4" s="185" t="s">
        <v>750</v>
      </c>
      <c r="P4" s="185" t="s">
        <v>96</v>
      </c>
      <c r="Q4" s="185" t="s">
        <v>751</v>
      </c>
      <c r="R4" s="185" t="s">
        <v>752</v>
      </c>
      <c r="S4" s="185" t="s">
        <v>753</v>
      </c>
      <c r="T4" s="185" t="s">
        <v>754</v>
      </c>
      <c r="U4" s="183" t="s">
        <v>755</v>
      </c>
      <c r="V4" s="183" t="s">
        <v>756</v>
      </c>
      <c r="W4" s="185" t="s">
        <v>752</v>
      </c>
      <c r="X4" s="185" t="s">
        <v>757</v>
      </c>
      <c r="Y4" s="185" t="s">
        <v>752</v>
      </c>
      <c r="Z4" s="185" t="s">
        <v>757</v>
      </c>
      <c r="AA4" s="183" t="s">
        <v>758</v>
      </c>
      <c r="AB4" s="183" t="s">
        <v>759</v>
      </c>
      <c r="AC4" s="183" t="s">
        <v>760</v>
      </c>
      <c r="AD4" s="183" t="s">
        <v>761</v>
      </c>
      <c r="AE4" s="183" t="s">
        <v>762</v>
      </c>
      <c r="AF4" s="183" t="s">
        <v>87</v>
      </c>
      <c r="AG4" s="310"/>
      <c r="AH4" s="176"/>
      <c r="AJ4" s="155" t="s">
        <v>1406</v>
      </c>
      <c r="AK4" s="155" t="s">
        <v>1407</v>
      </c>
      <c r="AL4" s="155" t="s">
        <v>1408</v>
      </c>
      <c r="AN4" s="155" t="s">
        <v>127</v>
      </c>
      <c r="AO4" s="155" t="s">
        <v>1409</v>
      </c>
      <c r="AQ4" s="155" t="s">
        <v>1426</v>
      </c>
      <c r="AR4" s="155" t="s">
        <v>1427</v>
      </c>
      <c r="AS4" s="155" t="s">
        <v>1428</v>
      </c>
      <c r="AU4" s="239" t="s">
        <v>1440</v>
      </c>
      <c r="AV4" s="240" t="s">
        <v>1441</v>
      </c>
      <c r="AW4" s="240" t="s">
        <v>1442</v>
      </c>
      <c r="AX4" s="241" t="s">
        <v>1443</v>
      </c>
      <c r="AY4" s="239" t="s">
        <v>1444</v>
      </c>
      <c r="AZ4" s="240" t="s">
        <v>1445</v>
      </c>
      <c r="BA4" s="240" t="s">
        <v>1446</v>
      </c>
      <c r="BB4" s="240" t="s">
        <v>1447</v>
      </c>
      <c r="BC4" s="240" t="s">
        <v>1448</v>
      </c>
      <c r="BD4" s="241" t="s">
        <v>1449</v>
      </c>
      <c r="BE4" s="245" t="s">
        <v>1440</v>
      </c>
      <c r="BF4" s="246" t="s">
        <v>1441</v>
      </c>
      <c r="BG4" s="246" t="s">
        <v>1442</v>
      </c>
      <c r="BH4" s="247" t="s">
        <v>1443</v>
      </c>
      <c r="BI4" s="245" t="s">
        <v>1444</v>
      </c>
      <c r="BJ4" s="246" t="s">
        <v>1445</v>
      </c>
      <c r="BK4" s="246" t="s">
        <v>1446</v>
      </c>
      <c r="BL4" s="246" t="s">
        <v>1447</v>
      </c>
      <c r="BM4" s="246" t="s">
        <v>1448</v>
      </c>
      <c r="BN4" s="247" t="s">
        <v>1449</v>
      </c>
      <c r="BO4" s="242" t="s">
        <v>1440</v>
      </c>
      <c r="BP4" s="243" t="s">
        <v>1441</v>
      </c>
      <c r="BQ4" s="243" t="s">
        <v>1442</v>
      </c>
      <c r="BR4" s="244" t="s">
        <v>1443</v>
      </c>
      <c r="BS4" s="242" t="s">
        <v>1444</v>
      </c>
      <c r="BT4" s="243" t="s">
        <v>1445</v>
      </c>
      <c r="BU4" s="243" t="s">
        <v>1446</v>
      </c>
      <c r="BV4" s="243" t="s">
        <v>1447</v>
      </c>
      <c r="BW4" s="243" t="s">
        <v>1448</v>
      </c>
      <c r="BX4" s="244" t="s">
        <v>1449</v>
      </c>
    </row>
    <row r="5" spans="1:76">
      <c r="A5" s="186" t="s">
        <v>865</v>
      </c>
      <c r="B5" s="187">
        <v>0</v>
      </c>
      <c r="C5" s="187">
        <v>0</v>
      </c>
      <c r="D5" s="186">
        <v>0</v>
      </c>
      <c r="E5" s="186">
        <v>0</v>
      </c>
      <c r="F5" s="187">
        <v>0</v>
      </c>
      <c r="G5" s="187">
        <v>0</v>
      </c>
      <c r="H5" s="195">
        <v>0</v>
      </c>
      <c r="I5" s="187">
        <v>0</v>
      </c>
      <c r="J5" s="187">
        <v>0</v>
      </c>
      <c r="K5" s="187">
        <v>0</v>
      </c>
      <c r="L5" s="187">
        <v>0</v>
      </c>
      <c r="M5" s="187">
        <v>0</v>
      </c>
      <c r="N5" s="187">
        <v>0</v>
      </c>
      <c r="O5" s="187">
        <v>0</v>
      </c>
      <c r="P5" s="187">
        <v>0</v>
      </c>
      <c r="Q5" s="187">
        <v>0</v>
      </c>
      <c r="R5" s="187">
        <v>0</v>
      </c>
      <c r="S5" s="187">
        <v>0</v>
      </c>
      <c r="T5" s="187">
        <v>0</v>
      </c>
      <c r="U5" s="187">
        <v>0</v>
      </c>
      <c r="V5" s="187">
        <v>0</v>
      </c>
      <c r="W5" s="187">
        <v>0</v>
      </c>
      <c r="X5" s="187">
        <v>0</v>
      </c>
      <c r="Y5" s="187">
        <v>0</v>
      </c>
      <c r="Z5" s="187">
        <v>0</v>
      </c>
      <c r="AA5" s="187">
        <v>0</v>
      </c>
      <c r="AB5" s="187">
        <v>0</v>
      </c>
      <c r="AC5" s="187">
        <v>0</v>
      </c>
      <c r="AD5" s="187">
        <v>0</v>
      </c>
      <c r="AE5" s="187">
        <v>0</v>
      </c>
      <c r="AF5" s="187">
        <v>0</v>
      </c>
      <c r="AG5" s="175">
        <v>1</v>
      </c>
      <c r="AH5" s="188">
        <v>73</v>
      </c>
      <c r="AI5" s="92">
        <f>W5+X5-Y5-Z5-SUM(AA5:AF5)</f>
        <v>0</v>
      </c>
      <c r="AJ5" s="198">
        <v>0</v>
      </c>
      <c r="AK5" s="196">
        <v>0</v>
      </c>
      <c r="AL5" s="197">
        <v>0</v>
      </c>
      <c r="AN5" s="174">
        <f>O5+P5+Q5+AJ5+AK5+AL5</f>
        <v>0</v>
      </c>
      <c r="AO5" s="174">
        <f>H5-AN5</f>
        <v>0</v>
      </c>
      <c r="AQ5" s="92">
        <f>G5+SUM(O5:S5)-T5</f>
        <v>0</v>
      </c>
      <c r="AR5" s="92">
        <f>AQ5-F5</f>
        <v>0</v>
      </c>
      <c r="AS5" s="92">
        <f>SUM(O5:S5)-T5</f>
        <v>0</v>
      </c>
      <c r="AU5" s="233">
        <v>0</v>
      </c>
      <c r="AV5" s="234">
        <v>0</v>
      </c>
      <c r="AW5" s="234">
        <v>0</v>
      </c>
      <c r="AX5" s="235">
        <v>0</v>
      </c>
      <c r="AY5" s="233">
        <v>0</v>
      </c>
      <c r="AZ5" s="234">
        <v>0</v>
      </c>
      <c r="BA5" s="234">
        <v>0</v>
      </c>
      <c r="BB5" s="234">
        <v>0</v>
      </c>
      <c r="BC5" s="234">
        <v>0</v>
      </c>
      <c r="BD5" s="235">
        <v>0</v>
      </c>
      <c r="BE5" s="233">
        <v>0</v>
      </c>
      <c r="BF5" s="234">
        <v>0</v>
      </c>
      <c r="BG5" s="234">
        <v>0</v>
      </c>
      <c r="BH5" s="235">
        <v>0</v>
      </c>
      <c r="BI5" s="233">
        <v>0</v>
      </c>
      <c r="BJ5" s="234">
        <v>0</v>
      </c>
      <c r="BK5" s="234">
        <v>0</v>
      </c>
      <c r="BL5" s="234">
        <v>0</v>
      </c>
      <c r="BM5" s="234">
        <v>0</v>
      </c>
      <c r="BN5" s="235">
        <v>0</v>
      </c>
      <c r="BO5" s="233">
        <v>0</v>
      </c>
      <c r="BP5" s="234">
        <v>0</v>
      </c>
      <c r="BQ5" s="234">
        <v>0</v>
      </c>
      <c r="BR5" s="235">
        <v>0</v>
      </c>
      <c r="BS5" s="233">
        <v>0</v>
      </c>
      <c r="BT5" s="234">
        <v>0</v>
      </c>
      <c r="BU5" s="234">
        <v>0</v>
      </c>
      <c r="BV5" s="234">
        <v>0</v>
      </c>
      <c r="BW5" s="234">
        <v>0</v>
      </c>
      <c r="BX5" s="235">
        <v>0</v>
      </c>
    </row>
    <row r="6" spans="1:76">
      <c r="A6" s="186" t="s">
        <v>866</v>
      </c>
      <c r="B6" s="187">
        <v>0</v>
      </c>
      <c r="C6" s="187">
        <v>0</v>
      </c>
      <c r="D6" s="186">
        <v>2</v>
      </c>
      <c r="E6" s="186">
        <v>3</v>
      </c>
      <c r="F6" s="187">
        <v>733</v>
      </c>
      <c r="G6" s="187">
        <v>1016</v>
      </c>
      <c r="H6" s="195">
        <v>196</v>
      </c>
      <c r="I6" s="187">
        <v>0</v>
      </c>
      <c r="J6" s="187">
        <v>-570</v>
      </c>
      <c r="K6" s="187">
        <v>898</v>
      </c>
      <c r="L6" s="187">
        <v>623</v>
      </c>
      <c r="M6" s="187">
        <v>534</v>
      </c>
      <c r="N6" s="187">
        <v>971</v>
      </c>
      <c r="O6" s="187">
        <v>215</v>
      </c>
      <c r="P6" s="187">
        <v>44</v>
      </c>
      <c r="Q6" s="187">
        <v>0</v>
      </c>
      <c r="R6" s="187">
        <v>-462</v>
      </c>
      <c r="S6" s="187">
        <v>-80</v>
      </c>
      <c r="T6" s="187">
        <v>0</v>
      </c>
      <c r="U6" s="187">
        <v>0</v>
      </c>
      <c r="V6" s="187">
        <v>-63</v>
      </c>
      <c r="W6" s="187">
        <v>417</v>
      </c>
      <c r="X6" s="187">
        <v>153</v>
      </c>
      <c r="Y6" s="187">
        <v>0</v>
      </c>
      <c r="Z6" s="187">
        <v>0</v>
      </c>
      <c r="AA6" s="187">
        <v>-63</v>
      </c>
      <c r="AB6" s="187">
        <v>-63</v>
      </c>
      <c r="AC6" s="187">
        <v>-63</v>
      </c>
      <c r="AD6" s="187">
        <v>-63</v>
      </c>
      <c r="AE6" s="187">
        <v>-63</v>
      </c>
      <c r="AF6" s="187">
        <v>-255</v>
      </c>
      <c r="AG6" s="175">
        <v>10.3</v>
      </c>
      <c r="AH6" s="188">
        <v>74</v>
      </c>
      <c r="AI6" s="92">
        <f>W6+X6-Y6-Z6+SUM(AA6:AF6)</f>
        <v>0</v>
      </c>
      <c r="AJ6" s="198">
        <v>-10</v>
      </c>
      <c r="AK6" s="196">
        <v>-8</v>
      </c>
      <c r="AL6" s="197">
        <v>-45</v>
      </c>
      <c r="AN6" s="174">
        <f t="shared" ref="AN6:AN69" si="0">O6+P6+Q6+AJ6+AK6+AL6</f>
        <v>196</v>
      </c>
      <c r="AO6" s="174">
        <f t="shared" ref="AO6:AO69" si="1">H6-AN6</f>
        <v>0</v>
      </c>
      <c r="AQ6" s="92">
        <f t="shared" ref="AQ6:AQ69" si="2">G6+SUM(O6:S6)-T6</f>
        <v>733</v>
      </c>
      <c r="AR6" s="92">
        <f t="shared" ref="AR6:AR69" si="3">AQ6-F6</f>
        <v>0</v>
      </c>
      <c r="AS6" s="92">
        <f t="shared" ref="AS6:AS69" si="4">SUM(O6:S6)-T6</f>
        <v>-283</v>
      </c>
      <c r="AU6" s="233">
        <v>-80</v>
      </c>
      <c r="AV6" s="234">
        <v>-80</v>
      </c>
      <c r="AW6" s="234">
        <v>-8</v>
      </c>
      <c r="AX6" s="235">
        <v>-72</v>
      </c>
      <c r="AY6" s="233">
        <v>-8</v>
      </c>
      <c r="AZ6" s="234">
        <v>-8</v>
      </c>
      <c r="BA6" s="234">
        <v>-8</v>
      </c>
      <c r="BB6" s="234">
        <v>-8</v>
      </c>
      <c r="BC6" s="234">
        <v>-8</v>
      </c>
      <c r="BD6" s="235">
        <v>-32</v>
      </c>
      <c r="BE6" s="233">
        <v>-462</v>
      </c>
      <c r="BF6" s="234">
        <v>-462</v>
      </c>
      <c r="BG6" s="234">
        <v>-45</v>
      </c>
      <c r="BH6" s="235">
        <v>-417</v>
      </c>
      <c r="BI6" s="233">
        <v>-45</v>
      </c>
      <c r="BJ6" s="234">
        <v>-45</v>
      </c>
      <c r="BK6" s="234">
        <v>-45</v>
      </c>
      <c r="BL6" s="234">
        <v>-45</v>
      </c>
      <c r="BM6" s="234">
        <v>-45</v>
      </c>
      <c r="BN6" s="235">
        <v>-192</v>
      </c>
      <c r="BO6" s="233">
        <v>-101</v>
      </c>
      <c r="BP6" s="234">
        <v>-91</v>
      </c>
      <c r="BQ6" s="234">
        <v>-10</v>
      </c>
      <c r="BR6" s="235">
        <v>-81</v>
      </c>
      <c r="BS6" s="233">
        <v>-10</v>
      </c>
      <c r="BT6" s="234">
        <v>-10</v>
      </c>
      <c r="BU6" s="234">
        <v>-10</v>
      </c>
      <c r="BV6" s="234">
        <v>-10</v>
      </c>
      <c r="BW6" s="234">
        <v>-10</v>
      </c>
      <c r="BX6" s="235">
        <v>-31</v>
      </c>
    </row>
    <row r="7" spans="1:76">
      <c r="A7" s="186" t="s">
        <v>867</v>
      </c>
      <c r="B7" s="187">
        <v>0</v>
      </c>
      <c r="C7" s="187">
        <v>0</v>
      </c>
      <c r="D7" s="186">
        <v>0</v>
      </c>
      <c r="E7" s="186">
        <v>0</v>
      </c>
      <c r="F7" s="187">
        <v>0</v>
      </c>
      <c r="G7" s="187">
        <v>0</v>
      </c>
      <c r="H7" s="195">
        <v>0</v>
      </c>
      <c r="I7" s="187">
        <v>0</v>
      </c>
      <c r="J7" s="187">
        <v>0</v>
      </c>
      <c r="K7" s="187">
        <v>0</v>
      </c>
      <c r="L7" s="187">
        <v>0</v>
      </c>
      <c r="M7" s="187">
        <v>0</v>
      </c>
      <c r="N7" s="187">
        <v>0</v>
      </c>
      <c r="O7" s="187">
        <v>0</v>
      </c>
      <c r="P7" s="187">
        <v>0</v>
      </c>
      <c r="Q7" s="187">
        <v>0</v>
      </c>
      <c r="R7" s="187">
        <v>0</v>
      </c>
      <c r="S7" s="187">
        <v>0</v>
      </c>
      <c r="T7" s="187">
        <v>0</v>
      </c>
      <c r="U7" s="187">
        <v>0</v>
      </c>
      <c r="V7" s="187">
        <v>0</v>
      </c>
      <c r="W7" s="187">
        <v>0</v>
      </c>
      <c r="X7" s="187">
        <v>0</v>
      </c>
      <c r="Y7" s="187">
        <v>0</v>
      </c>
      <c r="Z7" s="187">
        <v>0</v>
      </c>
      <c r="AA7" s="187">
        <v>0</v>
      </c>
      <c r="AB7" s="187">
        <v>0</v>
      </c>
      <c r="AC7" s="187">
        <v>0</v>
      </c>
      <c r="AD7" s="187">
        <v>0</v>
      </c>
      <c r="AE7" s="187">
        <v>0</v>
      </c>
      <c r="AF7" s="187">
        <v>0</v>
      </c>
      <c r="AG7" s="175">
        <v>1</v>
      </c>
      <c r="AH7" s="188">
        <v>75</v>
      </c>
      <c r="AI7" s="92">
        <f t="shared" ref="AI7:AI70" si="5">W7+X7-Y7-Z7+SUM(AA7:AF7)</f>
        <v>0</v>
      </c>
      <c r="AJ7" s="198">
        <v>0</v>
      </c>
      <c r="AK7" s="196">
        <v>0</v>
      </c>
      <c r="AL7" s="197">
        <v>0</v>
      </c>
      <c r="AN7" s="174">
        <f t="shared" si="0"/>
        <v>0</v>
      </c>
      <c r="AO7" s="174">
        <f t="shared" si="1"/>
        <v>0</v>
      </c>
      <c r="AQ7" s="92">
        <f t="shared" si="2"/>
        <v>0</v>
      </c>
      <c r="AR7" s="92">
        <f t="shared" si="3"/>
        <v>0</v>
      </c>
      <c r="AS7" s="92">
        <f t="shared" si="4"/>
        <v>0</v>
      </c>
      <c r="AU7" s="233">
        <v>0</v>
      </c>
      <c r="AV7" s="234">
        <v>0</v>
      </c>
      <c r="AW7" s="234">
        <v>0</v>
      </c>
      <c r="AX7" s="235">
        <v>0</v>
      </c>
      <c r="AY7" s="233">
        <v>0</v>
      </c>
      <c r="AZ7" s="234">
        <v>0</v>
      </c>
      <c r="BA7" s="234">
        <v>0</v>
      </c>
      <c r="BB7" s="234">
        <v>0</v>
      </c>
      <c r="BC7" s="234">
        <v>0</v>
      </c>
      <c r="BD7" s="235">
        <v>0</v>
      </c>
      <c r="BE7" s="233">
        <v>0</v>
      </c>
      <c r="BF7" s="234">
        <v>0</v>
      </c>
      <c r="BG7" s="234">
        <v>0</v>
      </c>
      <c r="BH7" s="235">
        <v>0</v>
      </c>
      <c r="BI7" s="233">
        <v>0</v>
      </c>
      <c r="BJ7" s="234">
        <v>0</v>
      </c>
      <c r="BK7" s="234">
        <v>0</v>
      </c>
      <c r="BL7" s="234">
        <v>0</v>
      </c>
      <c r="BM7" s="234">
        <v>0</v>
      </c>
      <c r="BN7" s="235">
        <v>0</v>
      </c>
      <c r="BO7" s="233">
        <v>0</v>
      </c>
      <c r="BP7" s="234">
        <v>0</v>
      </c>
      <c r="BQ7" s="234">
        <v>0</v>
      </c>
      <c r="BR7" s="235">
        <v>0</v>
      </c>
      <c r="BS7" s="233">
        <v>0</v>
      </c>
      <c r="BT7" s="234">
        <v>0</v>
      </c>
      <c r="BU7" s="234">
        <v>0</v>
      </c>
      <c r="BV7" s="234">
        <v>0</v>
      </c>
      <c r="BW7" s="234">
        <v>0</v>
      </c>
      <c r="BX7" s="235">
        <v>0</v>
      </c>
    </row>
    <row r="8" spans="1:76">
      <c r="A8" s="186" t="s">
        <v>868</v>
      </c>
      <c r="B8" s="187">
        <v>0</v>
      </c>
      <c r="C8" s="187">
        <v>0</v>
      </c>
      <c r="D8" s="186">
        <v>1</v>
      </c>
      <c r="E8" s="186">
        <v>1</v>
      </c>
      <c r="F8" s="187">
        <v>2090</v>
      </c>
      <c r="G8" s="187">
        <v>2356</v>
      </c>
      <c r="H8" s="195">
        <v>161</v>
      </c>
      <c r="I8" s="187">
        <v>191.37</v>
      </c>
      <c r="J8" s="187">
        <v>-267</v>
      </c>
      <c r="K8" s="187">
        <v>2005</v>
      </c>
      <c r="L8" s="187">
        <v>2148</v>
      </c>
      <c r="M8" s="187">
        <v>2027</v>
      </c>
      <c r="N8" s="187">
        <v>2156</v>
      </c>
      <c r="O8" s="187">
        <v>202</v>
      </c>
      <c r="P8" s="187">
        <v>88.93</v>
      </c>
      <c r="Q8" s="187">
        <v>0</v>
      </c>
      <c r="R8" s="187">
        <v>-832</v>
      </c>
      <c r="S8" s="187">
        <v>400</v>
      </c>
      <c r="T8" s="187">
        <v>124.93</v>
      </c>
      <c r="U8" s="187">
        <v>0</v>
      </c>
      <c r="V8" s="187">
        <v>-102</v>
      </c>
      <c r="W8" s="187">
        <v>555</v>
      </c>
      <c r="X8" s="187">
        <v>0</v>
      </c>
      <c r="Y8" s="187">
        <v>0</v>
      </c>
      <c r="Z8" s="187">
        <v>288</v>
      </c>
      <c r="AA8" s="187">
        <v>-130</v>
      </c>
      <c r="AB8" s="187">
        <v>-137</v>
      </c>
      <c r="AC8" s="187">
        <v>0</v>
      </c>
      <c r="AD8" s="187">
        <v>0</v>
      </c>
      <c r="AE8" s="187">
        <v>0</v>
      </c>
      <c r="AF8" s="187">
        <v>0</v>
      </c>
      <c r="AG8" s="175">
        <v>3</v>
      </c>
      <c r="AH8" s="188">
        <v>76</v>
      </c>
      <c r="AI8" s="92">
        <f t="shared" si="5"/>
        <v>0</v>
      </c>
      <c r="AJ8" s="198">
        <v>14</v>
      </c>
      <c r="AK8" s="196">
        <v>133</v>
      </c>
      <c r="AL8" s="197">
        <v>-277</v>
      </c>
      <c r="AN8" s="174">
        <f t="shared" si="0"/>
        <v>160.93</v>
      </c>
      <c r="AO8" s="156">
        <f t="shared" si="1"/>
        <v>6.9999999999993179E-2</v>
      </c>
      <c r="AQ8" s="92">
        <f t="shared" si="2"/>
        <v>2090.0000000000005</v>
      </c>
      <c r="AR8" s="92">
        <f t="shared" si="3"/>
        <v>0</v>
      </c>
      <c r="AS8" s="92">
        <f t="shared" si="4"/>
        <v>-265.99999999999994</v>
      </c>
      <c r="AU8" s="233">
        <v>400</v>
      </c>
      <c r="AV8" s="234">
        <v>400</v>
      </c>
      <c r="AW8" s="234">
        <v>133</v>
      </c>
      <c r="AX8" s="235">
        <v>267</v>
      </c>
      <c r="AY8" s="233">
        <v>133</v>
      </c>
      <c r="AZ8" s="234">
        <v>133</v>
      </c>
      <c r="BA8" s="234">
        <v>1</v>
      </c>
      <c r="BB8" s="234">
        <v>0</v>
      </c>
      <c r="BC8" s="234">
        <v>0</v>
      </c>
      <c r="BD8" s="235">
        <v>0</v>
      </c>
      <c r="BE8" s="233">
        <v>-832</v>
      </c>
      <c r="BF8" s="234">
        <v>-832</v>
      </c>
      <c r="BG8" s="234">
        <v>-277</v>
      </c>
      <c r="BH8" s="235">
        <v>-555</v>
      </c>
      <c r="BI8" s="233">
        <v>-277</v>
      </c>
      <c r="BJ8" s="234">
        <v>-277</v>
      </c>
      <c r="BK8" s="234">
        <v>-1</v>
      </c>
      <c r="BL8" s="234">
        <v>0</v>
      </c>
      <c r="BM8" s="234">
        <v>0</v>
      </c>
      <c r="BN8" s="235">
        <v>0</v>
      </c>
      <c r="BO8" s="233">
        <v>49</v>
      </c>
      <c r="BP8" s="234">
        <v>35</v>
      </c>
      <c r="BQ8" s="234">
        <v>14</v>
      </c>
      <c r="BR8" s="235">
        <v>21</v>
      </c>
      <c r="BS8" s="233">
        <v>14</v>
      </c>
      <c r="BT8" s="234">
        <v>7</v>
      </c>
      <c r="BU8" s="234">
        <v>0</v>
      </c>
      <c r="BV8" s="234">
        <v>0</v>
      </c>
      <c r="BW8" s="234">
        <v>0</v>
      </c>
      <c r="BX8" s="235">
        <v>0</v>
      </c>
    </row>
    <row r="9" spans="1:76">
      <c r="A9" s="186" t="s">
        <v>869</v>
      </c>
      <c r="B9" s="187">
        <v>0</v>
      </c>
      <c r="C9" s="187">
        <v>0</v>
      </c>
      <c r="D9" s="186">
        <v>0</v>
      </c>
      <c r="E9" s="186">
        <v>0</v>
      </c>
      <c r="F9" s="187">
        <v>0</v>
      </c>
      <c r="G9" s="187">
        <v>0</v>
      </c>
      <c r="H9" s="195">
        <v>0</v>
      </c>
      <c r="I9" s="187">
        <v>0</v>
      </c>
      <c r="J9" s="187">
        <v>0</v>
      </c>
      <c r="K9" s="187">
        <v>0</v>
      </c>
      <c r="L9" s="187">
        <v>0</v>
      </c>
      <c r="M9" s="187">
        <v>0</v>
      </c>
      <c r="N9" s="187">
        <v>0</v>
      </c>
      <c r="O9" s="187">
        <v>0</v>
      </c>
      <c r="P9" s="187">
        <v>0</v>
      </c>
      <c r="Q9" s="187">
        <v>0</v>
      </c>
      <c r="R9" s="187">
        <v>0</v>
      </c>
      <c r="S9" s="187">
        <v>0</v>
      </c>
      <c r="T9" s="187">
        <v>0</v>
      </c>
      <c r="U9" s="187">
        <v>0</v>
      </c>
      <c r="V9" s="187">
        <v>0</v>
      </c>
      <c r="W9" s="187">
        <v>0</v>
      </c>
      <c r="X9" s="187">
        <v>0</v>
      </c>
      <c r="Y9" s="187">
        <v>0</v>
      </c>
      <c r="Z9" s="187">
        <v>0</v>
      </c>
      <c r="AA9" s="187">
        <v>0</v>
      </c>
      <c r="AB9" s="187">
        <v>0</v>
      </c>
      <c r="AC9" s="187">
        <v>0</v>
      </c>
      <c r="AD9" s="187">
        <v>0</v>
      </c>
      <c r="AE9" s="187">
        <v>0</v>
      </c>
      <c r="AF9" s="187">
        <v>0</v>
      </c>
      <c r="AG9" s="175">
        <v>1</v>
      </c>
      <c r="AH9" s="188">
        <v>77</v>
      </c>
      <c r="AI9" s="92">
        <f t="shared" si="5"/>
        <v>0</v>
      </c>
      <c r="AJ9" s="198">
        <v>0</v>
      </c>
      <c r="AK9" s="196">
        <v>0</v>
      </c>
      <c r="AL9" s="197">
        <v>0</v>
      </c>
      <c r="AN9" s="174">
        <f t="shared" si="0"/>
        <v>0</v>
      </c>
      <c r="AO9" s="174">
        <f t="shared" si="1"/>
        <v>0</v>
      </c>
      <c r="AQ9" s="92">
        <f t="shared" si="2"/>
        <v>0</v>
      </c>
      <c r="AR9" s="92">
        <f t="shared" si="3"/>
        <v>0</v>
      </c>
      <c r="AS9" s="92">
        <f t="shared" si="4"/>
        <v>0</v>
      </c>
      <c r="AU9" s="233">
        <v>0</v>
      </c>
      <c r="AV9" s="234">
        <v>0</v>
      </c>
      <c r="AW9" s="234">
        <v>0</v>
      </c>
      <c r="AX9" s="235">
        <v>0</v>
      </c>
      <c r="AY9" s="233">
        <v>0</v>
      </c>
      <c r="AZ9" s="234">
        <v>0</v>
      </c>
      <c r="BA9" s="234">
        <v>0</v>
      </c>
      <c r="BB9" s="234">
        <v>0</v>
      </c>
      <c r="BC9" s="234">
        <v>0</v>
      </c>
      <c r="BD9" s="235">
        <v>0</v>
      </c>
      <c r="BE9" s="233">
        <v>0</v>
      </c>
      <c r="BF9" s="234">
        <v>0</v>
      </c>
      <c r="BG9" s="234">
        <v>0</v>
      </c>
      <c r="BH9" s="235">
        <v>0</v>
      </c>
      <c r="BI9" s="233">
        <v>0</v>
      </c>
      <c r="BJ9" s="234">
        <v>0</v>
      </c>
      <c r="BK9" s="234">
        <v>0</v>
      </c>
      <c r="BL9" s="234">
        <v>0</v>
      </c>
      <c r="BM9" s="234">
        <v>0</v>
      </c>
      <c r="BN9" s="235">
        <v>0</v>
      </c>
      <c r="BO9" s="233">
        <v>0</v>
      </c>
      <c r="BP9" s="234">
        <v>0</v>
      </c>
      <c r="BQ9" s="234">
        <v>0</v>
      </c>
      <c r="BR9" s="235">
        <v>0</v>
      </c>
      <c r="BS9" s="233">
        <v>0</v>
      </c>
      <c r="BT9" s="234">
        <v>0</v>
      </c>
      <c r="BU9" s="234">
        <v>0</v>
      </c>
      <c r="BV9" s="234">
        <v>0</v>
      </c>
      <c r="BW9" s="234">
        <v>0</v>
      </c>
      <c r="BX9" s="235">
        <v>0</v>
      </c>
    </row>
    <row r="10" spans="1:76">
      <c r="A10" s="186" t="s">
        <v>870</v>
      </c>
      <c r="B10" s="187">
        <v>0</v>
      </c>
      <c r="C10" s="187">
        <v>0</v>
      </c>
      <c r="D10" s="186">
        <v>4</v>
      </c>
      <c r="E10" s="186">
        <v>6</v>
      </c>
      <c r="F10" s="187">
        <v>0</v>
      </c>
      <c r="G10" s="187">
        <v>183</v>
      </c>
      <c r="H10" s="195">
        <v>18</v>
      </c>
      <c r="I10" s="187">
        <v>0</v>
      </c>
      <c r="J10" s="187">
        <v>-200</v>
      </c>
      <c r="K10" s="187">
        <v>0</v>
      </c>
      <c r="L10" s="187">
        <v>0</v>
      </c>
      <c r="M10" s="187">
        <v>0</v>
      </c>
      <c r="N10" s="187">
        <v>0</v>
      </c>
      <c r="O10" s="187">
        <v>29</v>
      </c>
      <c r="P10" s="187">
        <v>8</v>
      </c>
      <c r="Q10" s="187">
        <v>0</v>
      </c>
      <c r="R10" s="187">
        <v>-220</v>
      </c>
      <c r="S10" s="187">
        <v>0</v>
      </c>
      <c r="T10" s="187">
        <v>0</v>
      </c>
      <c r="U10" s="187">
        <v>0</v>
      </c>
      <c r="V10" s="187">
        <v>-20</v>
      </c>
      <c r="W10" s="187">
        <v>201</v>
      </c>
      <c r="X10" s="187">
        <v>0</v>
      </c>
      <c r="Y10" s="187">
        <v>0</v>
      </c>
      <c r="Z10" s="187">
        <v>1</v>
      </c>
      <c r="AA10" s="187">
        <v>-19</v>
      </c>
      <c r="AB10" s="187">
        <v>-19</v>
      </c>
      <c r="AC10" s="187">
        <v>-19</v>
      </c>
      <c r="AD10" s="187">
        <v>-19</v>
      </c>
      <c r="AE10" s="187">
        <v>-19</v>
      </c>
      <c r="AF10" s="187">
        <v>-105</v>
      </c>
      <c r="AG10" s="175">
        <v>11.3</v>
      </c>
      <c r="AH10" s="188">
        <v>78</v>
      </c>
      <c r="AI10" s="92">
        <f t="shared" si="5"/>
        <v>0</v>
      </c>
      <c r="AJ10" s="198">
        <v>0</v>
      </c>
      <c r="AK10" s="196">
        <v>0</v>
      </c>
      <c r="AL10" s="197">
        <v>-19</v>
      </c>
      <c r="AN10" s="174">
        <f t="shared" si="0"/>
        <v>18</v>
      </c>
      <c r="AO10" s="174">
        <f t="shared" si="1"/>
        <v>0</v>
      </c>
      <c r="AQ10" s="92">
        <f t="shared" si="2"/>
        <v>0</v>
      </c>
      <c r="AR10" s="92">
        <f t="shared" si="3"/>
        <v>0</v>
      </c>
      <c r="AS10" s="92">
        <f t="shared" si="4"/>
        <v>-183</v>
      </c>
      <c r="AU10" s="233">
        <v>0</v>
      </c>
      <c r="AV10" s="234">
        <v>0</v>
      </c>
      <c r="AW10" s="234">
        <v>0</v>
      </c>
      <c r="AX10" s="235">
        <v>0</v>
      </c>
      <c r="AY10" s="233">
        <v>0</v>
      </c>
      <c r="AZ10" s="234">
        <v>0</v>
      </c>
      <c r="BA10" s="234">
        <v>0</v>
      </c>
      <c r="BB10" s="234">
        <v>0</v>
      </c>
      <c r="BC10" s="234">
        <v>0</v>
      </c>
      <c r="BD10" s="235">
        <v>0</v>
      </c>
      <c r="BE10" s="233">
        <v>-220</v>
      </c>
      <c r="BF10" s="234">
        <v>-220</v>
      </c>
      <c r="BG10" s="234">
        <v>-19</v>
      </c>
      <c r="BH10" s="235">
        <v>-201</v>
      </c>
      <c r="BI10" s="233">
        <v>-19</v>
      </c>
      <c r="BJ10" s="234">
        <v>-19</v>
      </c>
      <c r="BK10" s="234">
        <v>-19</v>
      </c>
      <c r="BL10" s="234">
        <v>-19</v>
      </c>
      <c r="BM10" s="234">
        <v>-19</v>
      </c>
      <c r="BN10" s="235">
        <v>-106</v>
      </c>
      <c r="BO10" s="233">
        <v>-1</v>
      </c>
      <c r="BP10" s="234">
        <v>0</v>
      </c>
      <c r="BQ10" s="234">
        <v>0</v>
      </c>
      <c r="BR10" s="235">
        <v>0</v>
      </c>
      <c r="BS10" s="233">
        <v>0</v>
      </c>
      <c r="BT10" s="234">
        <v>0</v>
      </c>
      <c r="BU10" s="234">
        <v>0</v>
      </c>
      <c r="BV10" s="234">
        <v>0</v>
      </c>
      <c r="BW10" s="234">
        <v>0</v>
      </c>
      <c r="BX10" s="235">
        <v>0</v>
      </c>
    </row>
    <row r="11" spans="1:76">
      <c r="A11" s="186" t="s">
        <v>871</v>
      </c>
      <c r="B11" s="187">
        <v>0</v>
      </c>
      <c r="C11" s="187">
        <v>0</v>
      </c>
      <c r="D11" s="186">
        <v>23</v>
      </c>
      <c r="E11" s="186">
        <v>24</v>
      </c>
      <c r="F11" s="187">
        <v>19245</v>
      </c>
      <c r="G11" s="187">
        <v>17359</v>
      </c>
      <c r="H11" s="195">
        <v>4922</v>
      </c>
      <c r="I11" s="187">
        <v>180.17000000000007</v>
      </c>
      <c r="J11" s="187">
        <v>-3798</v>
      </c>
      <c r="K11" s="187">
        <v>20659</v>
      </c>
      <c r="L11" s="187">
        <v>17901</v>
      </c>
      <c r="M11" s="187">
        <v>16949</v>
      </c>
      <c r="N11" s="187">
        <v>21997</v>
      </c>
      <c r="O11" s="187">
        <v>4571</v>
      </c>
      <c r="P11" s="187">
        <v>780.64</v>
      </c>
      <c r="Q11" s="187">
        <v>0</v>
      </c>
      <c r="R11" s="187">
        <v>-4504</v>
      </c>
      <c r="S11" s="187">
        <v>1060</v>
      </c>
      <c r="T11" s="187">
        <v>21.639999999999958</v>
      </c>
      <c r="U11" s="187">
        <v>0</v>
      </c>
      <c r="V11" s="187">
        <v>-429</v>
      </c>
      <c r="W11" s="187">
        <v>4049</v>
      </c>
      <c r="X11" s="187">
        <v>702</v>
      </c>
      <c r="Y11" s="187">
        <v>0</v>
      </c>
      <c r="Z11" s="187">
        <v>953</v>
      </c>
      <c r="AA11" s="187">
        <v>-429</v>
      </c>
      <c r="AB11" s="187">
        <v>-429</v>
      </c>
      <c r="AC11" s="187">
        <v>-429</v>
      </c>
      <c r="AD11" s="187">
        <v>-429</v>
      </c>
      <c r="AE11" s="187">
        <v>-429</v>
      </c>
      <c r="AF11" s="187">
        <v>-1653</v>
      </c>
      <c r="AG11" s="175">
        <v>9.9</v>
      </c>
      <c r="AH11" s="188">
        <v>536</v>
      </c>
      <c r="AI11" s="92">
        <f t="shared" si="5"/>
        <v>0</v>
      </c>
      <c r="AJ11" s="198">
        <v>-81</v>
      </c>
      <c r="AK11" s="196">
        <v>107</v>
      </c>
      <c r="AL11" s="197">
        <v>-455</v>
      </c>
      <c r="AN11" s="174">
        <f t="shared" si="0"/>
        <v>4922.6400000000003</v>
      </c>
      <c r="AO11" s="174">
        <f t="shared" si="1"/>
        <v>-0.64000000000032742</v>
      </c>
      <c r="AQ11" s="92">
        <f t="shared" si="2"/>
        <v>19245</v>
      </c>
      <c r="AR11" s="92">
        <f t="shared" si="3"/>
        <v>0</v>
      </c>
      <c r="AS11" s="92">
        <f t="shared" si="4"/>
        <v>1886.0000000000005</v>
      </c>
      <c r="AU11" s="233">
        <v>1060</v>
      </c>
      <c r="AV11" s="234">
        <v>1060</v>
      </c>
      <c r="AW11" s="234">
        <v>107</v>
      </c>
      <c r="AX11" s="235">
        <v>953</v>
      </c>
      <c r="AY11" s="233">
        <v>107</v>
      </c>
      <c r="AZ11" s="234">
        <v>107</v>
      </c>
      <c r="BA11" s="234">
        <v>107</v>
      </c>
      <c r="BB11" s="234">
        <v>107</v>
      </c>
      <c r="BC11" s="234">
        <v>107</v>
      </c>
      <c r="BD11" s="235">
        <v>418</v>
      </c>
      <c r="BE11" s="233">
        <v>-4503</v>
      </c>
      <c r="BF11" s="234">
        <v>-4503</v>
      </c>
      <c r="BG11" s="234">
        <v>-455</v>
      </c>
      <c r="BH11" s="235">
        <v>-4048</v>
      </c>
      <c r="BI11" s="233">
        <v>-455</v>
      </c>
      <c r="BJ11" s="234">
        <v>-455</v>
      </c>
      <c r="BK11" s="234">
        <v>-455</v>
      </c>
      <c r="BL11" s="234">
        <v>-455</v>
      </c>
      <c r="BM11" s="234">
        <v>-455</v>
      </c>
      <c r="BN11" s="235">
        <v>-1773</v>
      </c>
      <c r="BO11" s="233">
        <v>-864</v>
      </c>
      <c r="BP11" s="234">
        <v>-783</v>
      </c>
      <c r="BQ11" s="234">
        <v>-81</v>
      </c>
      <c r="BR11" s="235">
        <v>-702</v>
      </c>
      <c r="BS11" s="233">
        <v>-81</v>
      </c>
      <c r="BT11" s="234">
        <v>-81</v>
      </c>
      <c r="BU11" s="234">
        <v>-81</v>
      </c>
      <c r="BV11" s="234">
        <v>-81</v>
      </c>
      <c r="BW11" s="234">
        <v>-81</v>
      </c>
      <c r="BX11" s="235">
        <v>-297</v>
      </c>
    </row>
    <row r="12" spans="1:76">
      <c r="A12" s="186" t="s">
        <v>872</v>
      </c>
      <c r="B12" s="187">
        <v>0</v>
      </c>
      <c r="C12" s="187">
        <v>0</v>
      </c>
      <c r="D12" s="186">
        <v>16</v>
      </c>
      <c r="E12" s="186">
        <v>20</v>
      </c>
      <c r="F12" s="187">
        <v>76202</v>
      </c>
      <c r="G12" s="187">
        <v>64713</v>
      </c>
      <c r="H12" s="195">
        <v>6314</v>
      </c>
      <c r="I12" s="187">
        <v>167.19999999999993</v>
      </c>
      <c r="J12" s="187">
        <v>2562</v>
      </c>
      <c r="K12" s="187">
        <v>81454</v>
      </c>
      <c r="L12" s="187">
        <v>70963</v>
      </c>
      <c r="M12" s="187">
        <v>67909</v>
      </c>
      <c r="N12" s="187">
        <v>85648</v>
      </c>
      <c r="O12" s="187">
        <v>3586</v>
      </c>
      <c r="P12" s="187">
        <v>2429.83</v>
      </c>
      <c r="Q12" s="187">
        <v>0</v>
      </c>
      <c r="R12" s="187">
        <v>-2404</v>
      </c>
      <c r="S12" s="187">
        <v>7962</v>
      </c>
      <c r="T12" s="187">
        <v>84.829999999999927</v>
      </c>
      <c r="U12" s="187">
        <v>0</v>
      </c>
      <c r="V12" s="187">
        <v>298</v>
      </c>
      <c r="W12" s="187">
        <v>2148</v>
      </c>
      <c r="X12" s="187">
        <v>2405</v>
      </c>
      <c r="Y12" s="187">
        <v>0</v>
      </c>
      <c r="Z12" s="187">
        <v>7115</v>
      </c>
      <c r="AA12" s="187">
        <v>298</v>
      </c>
      <c r="AB12" s="187">
        <v>298</v>
      </c>
      <c r="AC12" s="187">
        <v>298</v>
      </c>
      <c r="AD12" s="187">
        <v>298</v>
      </c>
      <c r="AE12" s="187">
        <v>298</v>
      </c>
      <c r="AF12" s="187">
        <v>1072</v>
      </c>
      <c r="AG12" s="175">
        <v>9.4</v>
      </c>
      <c r="AH12" s="188">
        <v>79</v>
      </c>
      <c r="AI12" s="92">
        <f t="shared" si="5"/>
        <v>0</v>
      </c>
      <c r="AJ12" s="198">
        <v>-293</v>
      </c>
      <c r="AK12" s="196">
        <v>847</v>
      </c>
      <c r="AL12" s="197">
        <v>-256</v>
      </c>
      <c r="AN12" s="174">
        <f t="shared" si="0"/>
        <v>6313.83</v>
      </c>
      <c r="AO12" s="174">
        <f t="shared" si="1"/>
        <v>0.17000000000007276</v>
      </c>
      <c r="AQ12" s="92">
        <f t="shared" si="2"/>
        <v>76202</v>
      </c>
      <c r="AR12" s="92">
        <f t="shared" si="3"/>
        <v>0</v>
      </c>
      <c r="AS12" s="92">
        <f t="shared" si="4"/>
        <v>11489</v>
      </c>
      <c r="AU12" s="233">
        <v>7962</v>
      </c>
      <c r="AV12" s="234">
        <v>7962</v>
      </c>
      <c r="AW12" s="234">
        <v>847</v>
      </c>
      <c r="AX12" s="235">
        <v>7115</v>
      </c>
      <c r="AY12" s="233">
        <v>847</v>
      </c>
      <c r="AZ12" s="234">
        <v>847</v>
      </c>
      <c r="BA12" s="234">
        <v>847</v>
      </c>
      <c r="BB12" s="234">
        <v>847</v>
      </c>
      <c r="BC12" s="234">
        <v>847</v>
      </c>
      <c r="BD12" s="235">
        <v>2880</v>
      </c>
      <c r="BE12" s="233">
        <v>-2404</v>
      </c>
      <c r="BF12" s="234">
        <v>-2404</v>
      </c>
      <c r="BG12" s="234">
        <v>-256</v>
      </c>
      <c r="BH12" s="235">
        <v>-2148</v>
      </c>
      <c r="BI12" s="233">
        <v>-256</v>
      </c>
      <c r="BJ12" s="234">
        <v>-256</v>
      </c>
      <c r="BK12" s="234">
        <v>-256</v>
      </c>
      <c r="BL12" s="234">
        <v>-256</v>
      </c>
      <c r="BM12" s="234">
        <v>-256</v>
      </c>
      <c r="BN12" s="235">
        <v>-868</v>
      </c>
      <c r="BO12" s="233">
        <v>-2991</v>
      </c>
      <c r="BP12" s="234">
        <v>-2698</v>
      </c>
      <c r="BQ12" s="234">
        <v>-293</v>
      </c>
      <c r="BR12" s="235">
        <v>-2405</v>
      </c>
      <c r="BS12" s="233">
        <v>-293</v>
      </c>
      <c r="BT12" s="234">
        <v>-293</v>
      </c>
      <c r="BU12" s="234">
        <v>-293</v>
      </c>
      <c r="BV12" s="234">
        <v>-293</v>
      </c>
      <c r="BW12" s="234">
        <v>-293</v>
      </c>
      <c r="BX12" s="235">
        <v>-940</v>
      </c>
    </row>
    <row r="13" spans="1:76">
      <c r="A13" s="186" t="s">
        <v>873</v>
      </c>
      <c r="B13" s="187">
        <v>0</v>
      </c>
      <c r="C13" s="187">
        <v>0</v>
      </c>
      <c r="D13" s="186">
        <v>0</v>
      </c>
      <c r="E13" s="186">
        <v>0</v>
      </c>
      <c r="F13" s="187">
        <v>0</v>
      </c>
      <c r="G13" s="187">
        <v>0</v>
      </c>
      <c r="H13" s="195">
        <v>0</v>
      </c>
      <c r="I13" s="187">
        <v>0</v>
      </c>
      <c r="J13" s="187">
        <v>0</v>
      </c>
      <c r="K13" s="187">
        <v>0</v>
      </c>
      <c r="L13" s="187">
        <v>0</v>
      </c>
      <c r="M13" s="187">
        <v>0</v>
      </c>
      <c r="N13" s="187">
        <v>0</v>
      </c>
      <c r="O13" s="187">
        <v>0</v>
      </c>
      <c r="P13" s="187">
        <v>0</v>
      </c>
      <c r="Q13" s="187">
        <v>0</v>
      </c>
      <c r="R13" s="187">
        <v>0</v>
      </c>
      <c r="S13" s="187">
        <v>0</v>
      </c>
      <c r="T13" s="187">
        <v>0</v>
      </c>
      <c r="U13" s="187">
        <v>0</v>
      </c>
      <c r="V13" s="187">
        <v>0</v>
      </c>
      <c r="W13" s="187">
        <v>0</v>
      </c>
      <c r="X13" s="187">
        <v>0</v>
      </c>
      <c r="Y13" s="187">
        <v>0</v>
      </c>
      <c r="Z13" s="187">
        <v>0</v>
      </c>
      <c r="AA13" s="187">
        <v>0</v>
      </c>
      <c r="AB13" s="187">
        <v>0</v>
      </c>
      <c r="AC13" s="187">
        <v>0</v>
      </c>
      <c r="AD13" s="187">
        <v>0</v>
      </c>
      <c r="AE13" s="187">
        <v>0</v>
      </c>
      <c r="AF13" s="187">
        <v>0</v>
      </c>
      <c r="AG13" s="175">
        <v>1</v>
      </c>
      <c r="AH13" s="188">
        <v>80</v>
      </c>
      <c r="AI13" s="92">
        <f t="shared" si="5"/>
        <v>0</v>
      </c>
      <c r="AJ13" s="198">
        <v>0</v>
      </c>
      <c r="AK13" s="196">
        <v>0</v>
      </c>
      <c r="AL13" s="197">
        <v>0</v>
      </c>
      <c r="AN13" s="174">
        <f t="shared" si="0"/>
        <v>0</v>
      </c>
      <c r="AO13" s="174">
        <f t="shared" si="1"/>
        <v>0</v>
      </c>
      <c r="AQ13" s="92">
        <f t="shared" si="2"/>
        <v>0</v>
      </c>
      <c r="AR13" s="92">
        <f t="shared" si="3"/>
        <v>0</v>
      </c>
      <c r="AS13" s="92">
        <f t="shared" si="4"/>
        <v>0</v>
      </c>
      <c r="AU13" s="233">
        <v>0</v>
      </c>
      <c r="AV13" s="234">
        <v>0</v>
      </c>
      <c r="AW13" s="234">
        <v>0</v>
      </c>
      <c r="AX13" s="235">
        <v>0</v>
      </c>
      <c r="AY13" s="233">
        <v>0</v>
      </c>
      <c r="AZ13" s="234">
        <v>0</v>
      </c>
      <c r="BA13" s="234">
        <v>0</v>
      </c>
      <c r="BB13" s="234">
        <v>0</v>
      </c>
      <c r="BC13" s="234">
        <v>0</v>
      </c>
      <c r="BD13" s="235">
        <v>0</v>
      </c>
      <c r="BE13" s="233">
        <v>0</v>
      </c>
      <c r="BF13" s="234">
        <v>0</v>
      </c>
      <c r="BG13" s="234">
        <v>0</v>
      </c>
      <c r="BH13" s="235">
        <v>0</v>
      </c>
      <c r="BI13" s="233">
        <v>0</v>
      </c>
      <c r="BJ13" s="234">
        <v>0</v>
      </c>
      <c r="BK13" s="234">
        <v>0</v>
      </c>
      <c r="BL13" s="234">
        <v>0</v>
      </c>
      <c r="BM13" s="234">
        <v>0</v>
      </c>
      <c r="BN13" s="235">
        <v>0</v>
      </c>
      <c r="BO13" s="233">
        <v>0</v>
      </c>
      <c r="BP13" s="234">
        <v>0</v>
      </c>
      <c r="BQ13" s="234">
        <v>0</v>
      </c>
      <c r="BR13" s="235">
        <v>0</v>
      </c>
      <c r="BS13" s="233">
        <v>0</v>
      </c>
      <c r="BT13" s="234">
        <v>0</v>
      </c>
      <c r="BU13" s="234">
        <v>0</v>
      </c>
      <c r="BV13" s="234">
        <v>0</v>
      </c>
      <c r="BW13" s="234">
        <v>0</v>
      </c>
      <c r="BX13" s="235">
        <v>0</v>
      </c>
    </row>
    <row r="14" spans="1:76">
      <c r="A14" s="186" t="s">
        <v>874</v>
      </c>
      <c r="B14" s="187">
        <v>1</v>
      </c>
      <c r="C14" s="187">
        <v>0</v>
      </c>
      <c r="D14" s="186">
        <v>9</v>
      </c>
      <c r="E14" s="186">
        <v>10</v>
      </c>
      <c r="F14" s="187">
        <v>225391</v>
      </c>
      <c r="G14" s="187">
        <v>209328</v>
      </c>
      <c r="H14" s="195">
        <v>13648</v>
      </c>
      <c r="I14" s="187">
        <v>11035.79</v>
      </c>
      <c r="J14" s="187">
        <v>4480</v>
      </c>
      <c r="K14" s="187">
        <v>239625</v>
      </c>
      <c r="L14" s="187">
        <v>211666</v>
      </c>
      <c r="M14" s="187">
        <v>206732</v>
      </c>
      <c r="N14" s="187">
        <v>246428</v>
      </c>
      <c r="O14" s="187">
        <v>5630</v>
      </c>
      <c r="P14" s="187">
        <v>7483.32</v>
      </c>
      <c r="Q14" s="187">
        <v>0</v>
      </c>
      <c r="R14" s="187">
        <v>22758</v>
      </c>
      <c r="S14" s="187">
        <v>-10316</v>
      </c>
      <c r="T14" s="187">
        <v>9492.32</v>
      </c>
      <c r="U14" s="187">
        <v>0</v>
      </c>
      <c r="V14" s="187">
        <v>534</v>
      </c>
      <c r="W14" s="187">
        <v>0</v>
      </c>
      <c r="X14" s="187">
        <v>15244</v>
      </c>
      <c r="Y14" s="187">
        <v>19724</v>
      </c>
      <c r="Z14" s="187">
        <v>0</v>
      </c>
      <c r="AA14" s="187">
        <v>534</v>
      </c>
      <c r="AB14" s="187">
        <v>534</v>
      </c>
      <c r="AC14" s="187">
        <v>534</v>
      </c>
      <c r="AD14" s="187">
        <v>534</v>
      </c>
      <c r="AE14" s="187">
        <v>534</v>
      </c>
      <c r="AF14" s="187">
        <v>1810</v>
      </c>
      <c r="AG14" s="175">
        <v>7.5</v>
      </c>
      <c r="AH14" s="188">
        <v>39</v>
      </c>
      <c r="AI14" s="92">
        <f t="shared" si="5"/>
        <v>0</v>
      </c>
      <c r="AJ14" s="198">
        <v>-1125</v>
      </c>
      <c r="AK14" s="196">
        <v>-1375</v>
      </c>
      <c r="AL14" s="197">
        <v>3034</v>
      </c>
      <c r="AN14" s="174">
        <f t="shared" si="0"/>
        <v>13647.32</v>
      </c>
      <c r="AO14" s="174">
        <f t="shared" si="1"/>
        <v>0.68000000000029104</v>
      </c>
      <c r="AQ14" s="92">
        <f t="shared" si="2"/>
        <v>225391</v>
      </c>
      <c r="AR14" s="92">
        <f t="shared" si="3"/>
        <v>0</v>
      </c>
      <c r="AS14" s="92">
        <f t="shared" si="4"/>
        <v>16063</v>
      </c>
      <c r="AU14" s="233">
        <v>-10316</v>
      </c>
      <c r="AV14" s="234">
        <v>-10316</v>
      </c>
      <c r="AW14" s="234">
        <v>-1375</v>
      </c>
      <c r="AX14" s="235">
        <v>-8941</v>
      </c>
      <c r="AY14" s="233">
        <v>-1375</v>
      </c>
      <c r="AZ14" s="234">
        <v>-1375</v>
      </c>
      <c r="BA14" s="234">
        <v>-1375</v>
      </c>
      <c r="BB14" s="234">
        <v>-1375</v>
      </c>
      <c r="BC14" s="234">
        <v>-1375</v>
      </c>
      <c r="BD14" s="235">
        <v>-2066</v>
      </c>
      <c r="BE14" s="233">
        <v>22757</v>
      </c>
      <c r="BF14" s="234">
        <v>22757</v>
      </c>
      <c r="BG14" s="234">
        <v>3034</v>
      </c>
      <c r="BH14" s="235">
        <v>19723</v>
      </c>
      <c r="BI14" s="233">
        <v>3034</v>
      </c>
      <c r="BJ14" s="234">
        <v>3034</v>
      </c>
      <c r="BK14" s="234">
        <v>3034</v>
      </c>
      <c r="BL14" s="234">
        <v>3034</v>
      </c>
      <c r="BM14" s="234">
        <v>3034</v>
      </c>
      <c r="BN14" s="235">
        <v>4553</v>
      </c>
      <c r="BO14" s="233">
        <v>-8553</v>
      </c>
      <c r="BP14" s="234">
        <v>-7428</v>
      </c>
      <c r="BQ14" s="234">
        <v>-1125</v>
      </c>
      <c r="BR14" s="235">
        <v>-6303</v>
      </c>
      <c r="BS14" s="233">
        <v>-1125</v>
      </c>
      <c r="BT14" s="234">
        <v>-1125</v>
      </c>
      <c r="BU14" s="234">
        <v>-1125</v>
      </c>
      <c r="BV14" s="234">
        <v>-1125</v>
      </c>
      <c r="BW14" s="234">
        <v>-1125</v>
      </c>
      <c r="BX14" s="235">
        <v>-678</v>
      </c>
    </row>
    <row r="15" spans="1:76">
      <c r="A15" s="186" t="s">
        <v>875</v>
      </c>
      <c r="B15" s="187">
        <v>0</v>
      </c>
      <c r="C15" s="187">
        <v>0</v>
      </c>
      <c r="D15" s="186">
        <v>2</v>
      </c>
      <c r="E15" s="186">
        <v>3</v>
      </c>
      <c r="F15" s="187">
        <v>10723</v>
      </c>
      <c r="G15" s="187">
        <v>9394</v>
      </c>
      <c r="H15" s="195">
        <v>784</v>
      </c>
      <c r="I15" s="187">
        <v>33.059999999999988</v>
      </c>
      <c r="J15" s="187">
        <v>-33</v>
      </c>
      <c r="K15" s="187">
        <v>11896</v>
      </c>
      <c r="L15" s="187">
        <v>9659</v>
      </c>
      <c r="M15" s="187">
        <v>9199</v>
      </c>
      <c r="N15" s="187">
        <v>12555</v>
      </c>
      <c r="O15" s="187">
        <v>437</v>
      </c>
      <c r="P15" s="187">
        <v>349.53999999999996</v>
      </c>
      <c r="Q15" s="187">
        <v>0</v>
      </c>
      <c r="R15" s="187">
        <v>328</v>
      </c>
      <c r="S15" s="187">
        <v>235</v>
      </c>
      <c r="T15" s="187">
        <v>20.539999999999992</v>
      </c>
      <c r="U15" s="187">
        <v>0</v>
      </c>
      <c r="V15" s="187">
        <v>-3</v>
      </c>
      <c r="W15" s="187">
        <v>0</v>
      </c>
      <c r="X15" s="187">
        <v>532</v>
      </c>
      <c r="Y15" s="187">
        <v>291</v>
      </c>
      <c r="Z15" s="187">
        <v>208</v>
      </c>
      <c r="AA15" s="187">
        <v>-3</v>
      </c>
      <c r="AB15" s="187">
        <v>-3</v>
      </c>
      <c r="AC15" s="187">
        <v>-3</v>
      </c>
      <c r="AD15" s="187">
        <v>-3</v>
      </c>
      <c r="AE15" s="187">
        <v>-3</v>
      </c>
      <c r="AF15" s="187">
        <v>-18</v>
      </c>
      <c r="AG15" s="175">
        <v>8.8000000000000007</v>
      </c>
      <c r="AH15" s="188">
        <v>81</v>
      </c>
      <c r="AI15" s="92">
        <f t="shared" si="5"/>
        <v>0</v>
      </c>
      <c r="AJ15" s="198">
        <v>-67</v>
      </c>
      <c r="AK15" s="196">
        <v>27</v>
      </c>
      <c r="AL15" s="197">
        <v>37</v>
      </c>
      <c r="AN15" s="174">
        <f t="shared" si="0"/>
        <v>783.54</v>
      </c>
      <c r="AO15" s="174">
        <f t="shared" si="1"/>
        <v>0.46000000000003638</v>
      </c>
      <c r="AQ15" s="92">
        <f t="shared" si="2"/>
        <v>10723</v>
      </c>
      <c r="AR15" s="92">
        <f t="shared" si="3"/>
        <v>0</v>
      </c>
      <c r="AS15" s="92">
        <f t="shared" si="4"/>
        <v>1329</v>
      </c>
      <c r="AU15" s="233">
        <v>235</v>
      </c>
      <c r="AV15" s="234">
        <v>235</v>
      </c>
      <c r="AW15" s="234">
        <v>27</v>
      </c>
      <c r="AX15" s="235">
        <v>208</v>
      </c>
      <c r="AY15" s="233">
        <v>27</v>
      </c>
      <c r="AZ15" s="234">
        <v>27</v>
      </c>
      <c r="BA15" s="234">
        <v>27</v>
      </c>
      <c r="BB15" s="234">
        <v>27</v>
      </c>
      <c r="BC15" s="234">
        <v>27</v>
      </c>
      <c r="BD15" s="235">
        <v>73</v>
      </c>
      <c r="BE15" s="233">
        <v>328</v>
      </c>
      <c r="BF15" s="234">
        <v>328</v>
      </c>
      <c r="BG15" s="234">
        <v>37</v>
      </c>
      <c r="BH15" s="235">
        <v>291</v>
      </c>
      <c r="BI15" s="233">
        <v>37</v>
      </c>
      <c r="BJ15" s="234">
        <v>37</v>
      </c>
      <c r="BK15" s="234">
        <v>37</v>
      </c>
      <c r="BL15" s="234">
        <v>37</v>
      </c>
      <c r="BM15" s="234">
        <v>37</v>
      </c>
      <c r="BN15" s="235">
        <v>106</v>
      </c>
      <c r="BO15" s="233">
        <v>-666</v>
      </c>
      <c r="BP15" s="234">
        <v>-599</v>
      </c>
      <c r="BQ15" s="234">
        <v>-67</v>
      </c>
      <c r="BR15" s="235">
        <v>-532</v>
      </c>
      <c r="BS15" s="233">
        <v>-67</v>
      </c>
      <c r="BT15" s="234">
        <v>-67</v>
      </c>
      <c r="BU15" s="234">
        <v>-67</v>
      </c>
      <c r="BV15" s="234">
        <v>-67</v>
      </c>
      <c r="BW15" s="234">
        <v>-67</v>
      </c>
      <c r="BX15" s="235">
        <v>-197</v>
      </c>
    </row>
    <row r="16" spans="1:76">
      <c r="A16" s="186" t="s">
        <v>876</v>
      </c>
      <c r="B16" s="187">
        <v>0</v>
      </c>
      <c r="C16" s="187">
        <v>0</v>
      </c>
      <c r="D16" s="186">
        <v>0</v>
      </c>
      <c r="E16" s="186">
        <v>0</v>
      </c>
      <c r="F16" s="187">
        <v>0</v>
      </c>
      <c r="G16" s="187">
        <v>0</v>
      </c>
      <c r="H16" s="195">
        <v>0</v>
      </c>
      <c r="I16" s="187">
        <v>0</v>
      </c>
      <c r="J16" s="187">
        <v>0</v>
      </c>
      <c r="K16" s="187">
        <v>0</v>
      </c>
      <c r="L16" s="187">
        <v>0</v>
      </c>
      <c r="M16" s="187">
        <v>0</v>
      </c>
      <c r="N16" s="187">
        <v>0</v>
      </c>
      <c r="O16" s="187">
        <v>0</v>
      </c>
      <c r="P16" s="187">
        <v>0</v>
      </c>
      <c r="Q16" s="187">
        <v>0</v>
      </c>
      <c r="R16" s="187">
        <v>0</v>
      </c>
      <c r="S16" s="187">
        <v>0</v>
      </c>
      <c r="T16" s="187">
        <v>0</v>
      </c>
      <c r="U16" s="187">
        <v>0</v>
      </c>
      <c r="V16" s="187">
        <v>0</v>
      </c>
      <c r="W16" s="187">
        <v>0</v>
      </c>
      <c r="X16" s="187">
        <v>0</v>
      </c>
      <c r="Y16" s="187">
        <v>0</v>
      </c>
      <c r="Z16" s="187">
        <v>0</v>
      </c>
      <c r="AA16" s="187">
        <v>0</v>
      </c>
      <c r="AB16" s="187">
        <v>0</v>
      </c>
      <c r="AC16" s="187">
        <v>0</v>
      </c>
      <c r="AD16" s="187">
        <v>0</v>
      </c>
      <c r="AE16" s="187">
        <v>0</v>
      </c>
      <c r="AF16" s="187">
        <v>0</v>
      </c>
      <c r="AG16" s="175">
        <v>1</v>
      </c>
      <c r="AH16" s="188">
        <v>82</v>
      </c>
      <c r="AI16" s="92">
        <f t="shared" si="5"/>
        <v>0</v>
      </c>
      <c r="AJ16" s="198">
        <v>0</v>
      </c>
      <c r="AK16" s="196">
        <v>0</v>
      </c>
      <c r="AL16" s="197">
        <v>0</v>
      </c>
      <c r="AN16" s="174">
        <f t="shared" si="0"/>
        <v>0</v>
      </c>
      <c r="AO16" s="174">
        <f t="shared" si="1"/>
        <v>0</v>
      </c>
      <c r="AQ16" s="92">
        <f t="shared" si="2"/>
        <v>0</v>
      </c>
      <c r="AR16" s="92">
        <f t="shared" si="3"/>
        <v>0</v>
      </c>
      <c r="AS16" s="92">
        <f t="shared" si="4"/>
        <v>0</v>
      </c>
      <c r="AU16" s="233">
        <v>0</v>
      </c>
      <c r="AV16" s="234">
        <v>0</v>
      </c>
      <c r="AW16" s="234">
        <v>0</v>
      </c>
      <c r="AX16" s="235">
        <v>0</v>
      </c>
      <c r="AY16" s="233">
        <v>0</v>
      </c>
      <c r="AZ16" s="234">
        <v>0</v>
      </c>
      <c r="BA16" s="234">
        <v>0</v>
      </c>
      <c r="BB16" s="234">
        <v>0</v>
      </c>
      <c r="BC16" s="234">
        <v>0</v>
      </c>
      <c r="BD16" s="235">
        <v>0</v>
      </c>
      <c r="BE16" s="233">
        <v>0</v>
      </c>
      <c r="BF16" s="234">
        <v>0</v>
      </c>
      <c r="BG16" s="234">
        <v>0</v>
      </c>
      <c r="BH16" s="235">
        <v>0</v>
      </c>
      <c r="BI16" s="233">
        <v>0</v>
      </c>
      <c r="BJ16" s="234">
        <v>0</v>
      </c>
      <c r="BK16" s="234">
        <v>0</v>
      </c>
      <c r="BL16" s="234">
        <v>0</v>
      </c>
      <c r="BM16" s="234">
        <v>0</v>
      </c>
      <c r="BN16" s="235">
        <v>0</v>
      </c>
      <c r="BO16" s="233">
        <v>0</v>
      </c>
      <c r="BP16" s="234">
        <v>0</v>
      </c>
      <c r="BQ16" s="234">
        <v>0</v>
      </c>
      <c r="BR16" s="235">
        <v>0</v>
      </c>
      <c r="BS16" s="233">
        <v>0</v>
      </c>
      <c r="BT16" s="234">
        <v>0</v>
      </c>
      <c r="BU16" s="234">
        <v>0</v>
      </c>
      <c r="BV16" s="234">
        <v>0</v>
      </c>
      <c r="BW16" s="234">
        <v>0</v>
      </c>
      <c r="BX16" s="235">
        <v>0</v>
      </c>
    </row>
    <row r="17" spans="1:76">
      <c r="A17" s="186" t="s">
        <v>877</v>
      </c>
      <c r="B17" s="187">
        <v>0</v>
      </c>
      <c r="C17" s="187">
        <v>0</v>
      </c>
      <c r="D17" s="186">
        <v>3</v>
      </c>
      <c r="E17" s="186">
        <v>4</v>
      </c>
      <c r="F17" s="187">
        <v>6823</v>
      </c>
      <c r="G17" s="187">
        <v>5702</v>
      </c>
      <c r="H17" s="195">
        <v>489</v>
      </c>
      <c r="I17" s="187">
        <v>0</v>
      </c>
      <c r="J17" s="187">
        <v>133</v>
      </c>
      <c r="K17" s="187">
        <v>7803</v>
      </c>
      <c r="L17" s="187">
        <v>5906</v>
      </c>
      <c r="M17" s="187">
        <v>5475</v>
      </c>
      <c r="N17" s="187">
        <v>8451</v>
      </c>
      <c r="O17" s="187">
        <v>280</v>
      </c>
      <c r="P17" s="187">
        <v>213</v>
      </c>
      <c r="Q17" s="187">
        <v>0</v>
      </c>
      <c r="R17" s="187">
        <v>198</v>
      </c>
      <c r="S17" s="187">
        <v>430</v>
      </c>
      <c r="T17" s="187">
        <v>0</v>
      </c>
      <c r="U17" s="187">
        <v>0</v>
      </c>
      <c r="V17" s="187">
        <v>-4</v>
      </c>
      <c r="W17" s="187">
        <v>0</v>
      </c>
      <c r="X17" s="187">
        <v>446</v>
      </c>
      <c r="Y17" s="187">
        <v>183</v>
      </c>
      <c r="Z17" s="187">
        <v>396</v>
      </c>
      <c r="AA17" s="187">
        <v>-4</v>
      </c>
      <c r="AB17" s="187">
        <v>-4</v>
      </c>
      <c r="AC17" s="187">
        <v>-4</v>
      </c>
      <c r="AD17" s="187">
        <v>-4</v>
      </c>
      <c r="AE17" s="187">
        <v>-4</v>
      </c>
      <c r="AF17" s="187">
        <v>153</v>
      </c>
      <c r="AG17" s="175">
        <v>12.8</v>
      </c>
      <c r="AH17" s="188">
        <v>83</v>
      </c>
      <c r="AI17" s="92">
        <f t="shared" si="5"/>
        <v>0</v>
      </c>
      <c r="AJ17" s="198">
        <v>-53</v>
      </c>
      <c r="AK17" s="196">
        <v>34</v>
      </c>
      <c r="AL17" s="197">
        <v>15</v>
      </c>
      <c r="AN17" s="174">
        <f t="shared" si="0"/>
        <v>489</v>
      </c>
      <c r="AO17" s="174">
        <f t="shared" si="1"/>
        <v>0</v>
      </c>
      <c r="AQ17" s="92">
        <f t="shared" si="2"/>
        <v>6823</v>
      </c>
      <c r="AR17" s="92">
        <f t="shared" si="3"/>
        <v>0</v>
      </c>
      <c r="AS17" s="92">
        <f t="shared" si="4"/>
        <v>1121</v>
      </c>
      <c r="AU17" s="233">
        <v>430</v>
      </c>
      <c r="AV17" s="234">
        <v>430</v>
      </c>
      <c r="AW17" s="234">
        <v>34</v>
      </c>
      <c r="AX17" s="235">
        <v>396</v>
      </c>
      <c r="AY17" s="233">
        <v>34</v>
      </c>
      <c r="AZ17" s="234">
        <v>34</v>
      </c>
      <c r="BA17" s="234">
        <v>34</v>
      </c>
      <c r="BB17" s="234">
        <v>34</v>
      </c>
      <c r="BC17" s="234">
        <v>34</v>
      </c>
      <c r="BD17" s="235">
        <v>226</v>
      </c>
      <c r="BE17" s="233">
        <v>198</v>
      </c>
      <c r="BF17" s="234">
        <v>198</v>
      </c>
      <c r="BG17" s="234">
        <v>15</v>
      </c>
      <c r="BH17" s="235">
        <v>183</v>
      </c>
      <c r="BI17" s="233">
        <v>15</v>
      </c>
      <c r="BJ17" s="234">
        <v>15</v>
      </c>
      <c r="BK17" s="234">
        <v>15</v>
      </c>
      <c r="BL17" s="234">
        <v>15</v>
      </c>
      <c r="BM17" s="234">
        <v>15</v>
      </c>
      <c r="BN17" s="235">
        <v>108</v>
      </c>
      <c r="BO17" s="233">
        <v>-552</v>
      </c>
      <c r="BP17" s="234">
        <v>-499</v>
      </c>
      <c r="BQ17" s="234">
        <v>-53</v>
      </c>
      <c r="BR17" s="235">
        <v>-446</v>
      </c>
      <c r="BS17" s="233">
        <v>-53</v>
      </c>
      <c r="BT17" s="234">
        <v>-53</v>
      </c>
      <c r="BU17" s="234">
        <v>-53</v>
      </c>
      <c r="BV17" s="234">
        <v>-53</v>
      </c>
      <c r="BW17" s="234">
        <v>-53</v>
      </c>
      <c r="BX17" s="235">
        <v>-181</v>
      </c>
    </row>
    <row r="18" spans="1:76">
      <c r="A18" s="186" t="s">
        <v>878</v>
      </c>
      <c r="B18" s="187">
        <v>0</v>
      </c>
      <c r="C18" s="187">
        <v>0</v>
      </c>
      <c r="D18" s="186">
        <v>18</v>
      </c>
      <c r="E18" s="186">
        <v>18</v>
      </c>
      <c r="F18" s="187">
        <v>14452</v>
      </c>
      <c r="G18" s="187">
        <v>19674</v>
      </c>
      <c r="H18" s="195">
        <v>1552</v>
      </c>
      <c r="I18" s="187">
        <v>2.9100000000000037</v>
      </c>
      <c r="J18" s="187">
        <v>-8120</v>
      </c>
      <c r="K18" s="187">
        <v>15617</v>
      </c>
      <c r="L18" s="187">
        <v>13332</v>
      </c>
      <c r="M18" s="187">
        <v>12563</v>
      </c>
      <c r="N18" s="187">
        <v>16601</v>
      </c>
      <c r="O18" s="187">
        <v>1786</v>
      </c>
      <c r="P18" s="187">
        <v>763.87</v>
      </c>
      <c r="Q18" s="187">
        <v>0</v>
      </c>
      <c r="R18" s="187">
        <v>-8479</v>
      </c>
      <c r="S18" s="187">
        <v>710</v>
      </c>
      <c r="T18" s="187">
        <v>2.8700000000000117</v>
      </c>
      <c r="U18" s="187">
        <v>0</v>
      </c>
      <c r="V18" s="187">
        <v>-998</v>
      </c>
      <c r="W18" s="187">
        <v>7567</v>
      </c>
      <c r="X18" s="187">
        <v>1187</v>
      </c>
      <c r="Y18" s="187">
        <v>0</v>
      </c>
      <c r="Z18" s="187">
        <v>634</v>
      </c>
      <c r="AA18" s="187">
        <v>-998</v>
      </c>
      <c r="AB18" s="187">
        <v>-998</v>
      </c>
      <c r="AC18" s="187">
        <v>-998</v>
      </c>
      <c r="AD18" s="187">
        <v>-998</v>
      </c>
      <c r="AE18" s="187">
        <v>-998</v>
      </c>
      <c r="AF18" s="187">
        <v>-3130</v>
      </c>
      <c r="AG18" s="175">
        <v>9.3000000000000007</v>
      </c>
      <c r="AH18" s="188">
        <v>84</v>
      </c>
      <c r="AI18" s="92">
        <f t="shared" si="5"/>
        <v>0</v>
      </c>
      <c r="AJ18" s="198">
        <v>-162</v>
      </c>
      <c r="AK18" s="196">
        <v>76</v>
      </c>
      <c r="AL18" s="197">
        <v>-912</v>
      </c>
      <c r="AN18" s="174">
        <f t="shared" si="0"/>
        <v>1551.87</v>
      </c>
      <c r="AO18" s="174">
        <f t="shared" si="1"/>
        <v>0.13000000000010914</v>
      </c>
      <c r="AQ18" s="92">
        <f t="shared" si="2"/>
        <v>14451.999999999998</v>
      </c>
      <c r="AR18" s="92">
        <f t="shared" si="3"/>
        <v>0</v>
      </c>
      <c r="AS18" s="92">
        <f t="shared" si="4"/>
        <v>-5222</v>
      </c>
      <c r="AU18" s="233">
        <v>710</v>
      </c>
      <c r="AV18" s="234">
        <v>710</v>
      </c>
      <c r="AW18" s="234">
        <v>76</v>
      </c>
      <c r="AX18" s="235">
        <v>634</v>
      </c>
      <c r="AY18" s="233">
        <v>76</v>
      </c>
      <c r="AZ18" s="234">
        <v>76</v>
      </c>
      <c r="BA18" s="234">
        <v>76</v>
      </c>
      <c r="BB18" s="234">
        <v>76</v>
      </c>
      <c r="BC18" s="234">
        <v>76</v>
      </c>
      <c r="BD18" s="235">
        <v>254</v>
      </c>
      <c r="BE18" s="233">
        <v>-8479</v>
      </c>
      <c r="BF18" s="234">
        <v>-8479</v>
      </c>
      <c r="BG18" s="234">
        <v>-912</v>
      </c>
      <c r="BH18" s="235">
        <v>-7567</v>
      </c>
      <c r="BI18" s="233">
        <v>-912</v>
      </c>
      <c r="BJ18" s="234">
        <v>-912</v>
      </c>
      <c r="BK18" s="234">
        <v>-912</v>
      </c>
      <c r="BL18" s="234">
        <v>-912</v>
      </c>
      <c r="BM18" s="234">
        <v>-912</v>
      </c>
      <c r="BN18" s="235">
        <v>-3007</v>
      </c>
      <c r="BO18" s="233">
        <v>-1511</v>
      </c>
      <c r="BP18" s="234">
        <v>-1349</v>
      </c>
      <c r="BQ18" s="234">
        <v>-162</v>
      </c>
      <c r="BR18" s="235">
        <v>-1187</v>
      </c>
      <c r="BS18" s="233">
        <v>-162</v>
      </c>
      <c r="BT18" s="234">
        <v>-162</v>
      </c>
      <c r="BU18" s="234">
        <v>-162</v>
      </c>
      <c r="BV18" s="234">
        <v>-162</v>
      </c>
      <c r="BW18" s="234">
        <v>-162</v>
      </c>
      <c r="BX18" s="235">
        <v>-377</v>
      </c>
    </row>
    <row r="19" spans="1:76">
      <c r="A19" s="186" t="s">
        <v>879</v>
      </c>
      <c r="B19" s="187">
        <v>0</v>
      </c>
      <c r="C19" s="187">
        <v>0</v>
      </c>
      <c r="D19" s="186">
        <v>0</v>
      </c>
      <c r="E19" s="186">
        <v>0</v>
      </c>
      <c r="F19" s="187">
        <v>0</v>
      </c>
      <c r="G19" s="187">
        <v>0</v>
      </c>
      <c r="H19" s="195">
        <v>0</v>
      </c>
      <c r="I19" s="187">
        <v>0</v>
      </c>
      <c r="J19" s="187">
        <v>0</v>
      </c>
      <c r="K19" s="187">
        <v>0</v>
      </c>
      <c r="L19" s="187">
        <v>0</v>
      </c>
      <c r="M19" s="187">
        <v>0</v>
      </c>
      <c r="N19" s="187">
        <v>0</v>
      </c>
      <c r="O19" s="187">
        <v>0</v>
      </c>
      <c r="P19" s="187">
        <v>0</v>
      </c>
      <c r="Q19" s="187">
        <v>0</v>
      </c>
      <c r="R19" s="187">
        <v>0</v>
      </c>
      <c r="S19" s="187">
        <v>0</v>
      </c>
      <c r="T19" s="187">
        <v>0</v>
      </c>
      <c r="U19" s="187">
        <v>0</v>
      </c>
      <c r="V19" s="187">
        <v>0</v>
      </c>
      <c r="W19" s="187">
        <v>0</v>
      </c>
      <c r="X19" s="187">
        <v>0</v>
      </c>
      <c r="Y19" s="187">
        <v>0</v>
      </c>
      <c r="Z19" s="187">
        <v>0</v>
      </c>
      <c r="AA19" s="187">
        <v>0</v>
      </c>
      <c r="AB19" s="187">
        <v>0</v>
      </c>
      <c r="AC19" s="187">
        <v>0</v>
      </c>
      <c r="AD19" s="187">
        <v>0</v>
      </c>
      <c r="AE19" s="187">
        <v>0</v>
      </c>
      <c r="AF19" s="187">
        <v>0</v>
      </c>
      <c r="AG19" s="175">
        <v>1</v>
      </c>
      <c r="AH19" s="188">
        <v>85</v>
      </c>
      <c r="AI19" s="92">
        <f t="shared" si="5"/>
        <v>0</v>
      </c>
      <c r="AJ19" s="198">
        <v>0</v>
      </c>
      <c r="AK19" s="196">
        <v>0</v>
      </c>
      <c r="AL19" s="197">
        <v>0</v>
      </c>
      <c r="AN19" s="174">
        <f t="shared" si="0"/>
        <v>0</v>
      </c>
      <c r="AO19" s="174">
        <f t="shared" si="1"/>
        <v>0</v>
      </c>
      <c r="AQ19" s="92">
        <f t="shared" si="2"/>
        <v>0</v>
      </c>
      <c r="AR19" s="92">
        <f t="shared" si="3"/>
        <v>0</v>
      </c>
      <c r="AS19" s="92">
        <f t="shared" si="4"/>
        <v>0</v>
      </c>
      <c r="AU19" s="233">
        <v>0</v>
      </c>
      <c r="AV19" s="234">
        <v>0</v>
      </c>
      <c r="AW19" s="234">
        <v>0</v>
      </c>
      <c r="AX19" s="235">
        <v>0</v>
      </c>
      <c r="AY19" s="233">
        <v>0</v>
      </c>
      <c r="AZ19" s="234">
        <v>0</v>
      </c>
      <c r="BA19" s="234">
        <v>0</v>
      </c>
      <c r="BB19" s="234">
        <v>0</v>
      </c>
      <c r="BC19" s="234">
        <v>0</v>
      </c>
      <c r="BD19" s="235">
        <v>0</v>
      </c>
      <c r="BE19" s="233">
        <v>0</v>
      </c>
      <c r="BF19" s="234">
        <v>0</v>
      </c>
      <c r="BG19" s="234">
        <v>0</v>
      </c>
      <c r="BH19" s="235">
        <v>0</v>
      </c>
      <c r="BI19" s="233">
        <v>0</v>
      </c>
      <c r="BJ19" s="234">
        <v>0</v>
      </c>
      <c r="BK19" s="234">
        <v>0</v>
      </c>
      <c r="BL19" s="234">
        <v>0</v>
      </c>
      <c r="BM19" s="234">
        <v>0</v>
      </c>
      <c r="BN19" s="235">
        <v>0</v>
      </c>
      <c r="BO19" s="233">
        <v>0</v>
      </c>
      <c r="BP19" s="234">
        <v>0</v>
      </c>
      <c r="BQ19" s="234">
        <v>0</v>
      </c>
      <c r="BR19" s="235">
        <v>0</v>
      </c>
      <c r="BS19" s="233">
        <v>0</v>
      </c>
      <c r="BT19" s="234">
        <v>0</v>
      </c>
      <c r="BU19" s="234">
        <v>0</v>
      </c>
      <c r="BV19" s="234">
        <v>0</v>
      </c>
      <c r="BW19" s="234">
        <v>0</v>
      </c>
      <c r="BX19" s="235">
        <v>0</v>
      </c>
    </row>
    <row r="20" spans="1:76">
      <c r="A20" s="186" t="s">
        <v>880</v>
      </c>
      <c r="B20" s="187">
        <v>0</v>
      </c>
      <c r="C20" s="187">
        <v>0</v>
      </c>
      <c r="D20" s="186">
        <v>0</v>
      </c>
      <c r="E20" s="186">
        <v>0</v>
      </c>
      <c r="F20" s="187">
        <v>0</v>
      </c>
      <c r="G20" s="187">
        <v>0</v>
      </c>
      <c r="H20" s="195">
        <v>0</v>
      </c>
      <c r="I20" s="187">
        <v>0</v>
      </c>
      <c r="J20" s="187">
        <v>0</v>
      </c>
      <c r="K20" s="187">
        <v>0</v>
      </c>
      <c r="L20" s="187">
        <v>0</v>
      </c>
      <c r="M20" s="187">
        <v>0</v>
      </c>
      <c r="N20" s="187">
        <v>0</v>
      </c>
      <c r="O20" s="187">
        <v>0</v>
      </c>
      <c r="P20" s="187">
        <v>0</v>
      </c>
      <c r="Q20" s="187">
        <v>0</v>
      </c>
      <c r="R20" s="187">
        <v>0</v>
      </c>
      <c r="S20" s="187">
        <v>0</v>
      </c>
      <c r="T20" s="187">
        <v>0</v>
      </c>
      <c r="U20" s="187">
        <v>0</v>
      </c>
      <c r="V20" s="187">
        <v>0</v>
      </c>
      <c r="W20" s="187">
        <v>0</v>
      </c>
      <c r="X20" s="187">
        <v>0</v>
      </c>
      <c r="Y20" s="187">
        <v>0</v>
      </c>
      <c r="Z20" s="187">
        <v>0</v>
      </c>
      <c r="AA20" s="187">
        <v>0</v>
      </c>
      <c r="AB20" s="187">
        <v>0</v>
      </c>
      <c r="AC20" s="187">
        <v>0</v>
      </c>
      <c r="AD20" s="187">
        <v>0</v>
      </c>
      <c r="AE20" s="187">
        <v>0</v>
      </c>
      <c r="AF20" s="187">
        <v>0</v>
      </c>
      <c r="AG20" s="175">
        <v>1</v>
      </c>
      <c r="AH20" s="188">
        <v>86</v>
      </c>
      <c r="AI20" s="92">
        <f t="shared" si="5"/>
        <v>0</v>
      </c>
      <c r="AJ20" s="198">
        <v>0</v>
      </c>
      <c r="AK20" s="196">
        <v>0</v>
      </c>
      <c r="AL20" s="197">
        <v>0</v>
      </c>
      <c r="AN20" s="174">
        <f t="shared" si="0"/>
        <v>0</v>
      </c>
      <c r="AO20" s="174">
        <f t="shared" si="1"/>
        <v>0</v>
      </c>
      <c r="AQ20" s="92">
        <f t="shared" si="2"/>
        <v>0</v>
      </c>
      <c r="AR20" s="92">
        <f t="shared" si="3"/>
        <v>0</v>
      </c>
      <c r="AS20" s="92">
        <f t="shared" si="4"/>
        <v>0</v>
      </c>
      <c r="AU20" s="233">
        <v>0</v>
      </c>
      <c r="AV20" s="234">
        <v>0</v>
      </c>
      <c r="AW20" s="234">
        <v>0</v>
      </c>
      <c r="AX20" s="235">
        <v>0</v>
      </c>
      <c r="AY20" s="233">
        <v>0</v>
      </c>
      <c r="AZ20" s="234">
        <v>0</v>
      </c>
      <c r="BA20" s="234">
        <v>0</v>
      </c>
      <c r="BB20" s="234">
        <v>0</v>
      </c>
      <c r="BC20" s="234">
        <v>0</v>
      </c>
      <c r="BD20" s="235">
        <v>0</v>
      </c>
      <c r="BE20" s="233">
        <v>0</v>
      </c>
      <c r="BF20" s="234">
        <v>0</v>
      </c>
      <c r="BG20" s="234">
        <v>0</v>
      </c>
      <c r="BH20" s="235">
        <v>0</v>
      </c>
      <c r="BI20" s="233">
        <v>0</v>
      </c>
      <c r="BJ20" s="234">
        <v>0</v>
      </c>
      <c r="BK20" s="234">
        <v>0</v>
      </c>
      <c r="BL20" s="234">
        <v>0</v>
      </c>
      <c r="BM20" s="234">
        <v>0</v>
      </c>
      <c r="BN20" s="235">
        <v>0</v>
      </c>
      <c r="BO20" s="233">
        <v>0</v>
      </c>
      <c r="BP20" s="234">
        <v>0</v>
      </c>
      <c r="BQ20" s="234">
        <v>0</v>
      </c>
      <c r="BR20" s="235">
        <v>0</v>
      </c>
      <c r="BS20" s="233">
        <v>0</v>
      </c>
      <c r="BT20" s="234">
        <v>0</v>
      </c>
      <c r="BU20" s="234">
        <v>0</v>
      </c>
      <c r="BV20" s="234">
        <v>0</v>
      </c>
      <c r="BW20" s="234">
        <v>0</v>
      </c>
      <c r="BX20" s="235">
        <v>0</v>
      </c>
    </row>
    <row r="21" spans="1:76">
      <c r="A21" s="186" t="s">
        <v>881</v>
      </c>
      <c r="B21" s="187">
        <v>0</v>
      </c>
      <c r="C21" s="187">
        <v>0</v>
      </c>
      <c r="D21" s="186">
        <v>3</v>
      </c>
      <c r="E21" s="186">
        <v>3</v>
      </c>
      <c r="F21" s="187">
        <v>0</v>
      </c>
      <c r="G21" s="187">
        <v>1778</v>
      </c>
      <c r="H21" s="195">
        <v>-33</v>
      </c>
      <c r="I21" s="187">
        <v>0</v>
      </c>
      <c r="J21" s="187">
        <v>-1726</v>
      </c>
      <c r="K21" s="187">
        <v>0</v>
      </c>
      <c r="L21" s="187">
        <v>0</v>
      </c>
      <c r="M21" s="187">
        <v>0</v>
      </c>
      <c r="N21" s="187">
        <v>0</v>
      </c>
      <c r="O21" s="187">
        <v>129</v>
      </c>
      <c r="P21" s="187">
        <v>65.029999999999973</v>
      </c>
      <c r="Q21" s="187">
        <v>0</v>
      </c>
      <c r="R21" s="187">
        <v>-1826</v>
      </c>
      <c r="S21" s="187">
        <v>0</v>
      </c>
      <c r="T21" s="187">
        <v>146.02999999999997</v>
      </c>
      <c r="U21" s="187">
        <v>0</v>
      </c>
      <c r="V21" s="187">
        <v>-227</v>
      </c>
      <c r="W21" s="187">
        <v>1614</v>
      </c>
      <c r="X21" s="187">
        <v>112</v>
      </c>
      <c r="Y21" s="187">
        <v>0</v>
      </c>
      <c r="Z21" s="187">
        <v>0</v>
      </c>
      <c r="AA21" s="187">
        <v>-227</v>
      </c>
      <c r="AB21" s="187">
        <v>-227</v>
      </c>
      <c r="AC21" s="187">
        <v>-227</v>
      </c>
      <c r="AD21" s="187">
        <v>-227</v>
      </c>
      <c r="AE21" s="187">
        <v>-227</v>
      </c>
      <c r="AF21" s="187">
        <v>-591</v>
      </c>
      <c r="AG21" s="175">
        <v>8.6</v>
      </c>
      <c r="AH21" s="188">
        <v>87</v>
      </c>
      <c r="AI21" s="92">
        <f t="shared" si="5"/>
        <v>0</v>
      </c>
      <c r="AJ21" s="198">
        <v>-15</v>
      </c>
      <c r="AK21" s="196">
        <v>0</v>
      </c>
      <c r="AL21" s="197">
        <v>-212</v>
      </c>
      <c r="AN21" s="174">
        <f t="shared" si="0"/>
        <v>-32.970000000000027</v>
      </c>
      <c r="AO21" s="174">
        <f t="shared" si="1"/>
        <v>-2.9999999999972715E-2</v>
      </c>
      <c r="AQ21" s="92">
        <f t="shared" si="2"/>
        <v>0</v>
      </c>
      <c r="AR21" s="92">
        <f t="shared" si="3"/>
        <v>0</v>
      </c>
      <c r="AS21" s="92">
        <f t="shared" si="4"/>
        <v>-1778</v>
      </c>
      <c r="AU21" s="233">
        <v>0</v>
      </c>
      <c r="AV21" s="234">
        <v>0</v>
      </c>
      <c r="AW21" s="234">
        <v>0</v>
      </c>
      <c r="AX21" s="235">
        <v>0</v>
      </c>
      <c r="AY21" s="233">
        <v>0</v>
      </c>
      <c r="AZ21" s="234">
        <v>0</v>
      </c>
      <c r="BA21" s="234">
        <v>0</v>
      </c>
      <c r="BB21" s="234">
        <v>0</v>
      </c>
      <c r="BC21" s="234">
        <v>0</v>
      </c>
      <c r="BD21" s="235">
        <v>0</v>
      </c>
      <c r="BE21" s="233">
        <v>-1826</v>
      </c>
      <c r="BF21" s="234">
        <v>-1826</v>
      </c>
      <c r="BG21" s="234">
        <v>-212</v>
      </c>
      <c r="BH21" s="235">
        <v>-1614</v>
      </c>
      <c r="BI21" s="233">
        <v>-212</v>
      </c>
      <c r="BJ21" s="234">
        <v>-212</v>
      </c>
      <c r="BK21" s="234">
        <v>-212</v>
      </c>
      <c r="BL21" s="234">
        <v>-212</v>
      </c>
      <c r="BM21" s="234">
        <v>-212</v>
      </c>
      <c r="BN21" s="235">
        <v>-554</v>
      </c>
      <c r="BO21" s="233">
        <v>-142</v>
      </c>
      <c r="BP21" s="234">
        <v>-127</v>
      </c>
      <c r="BQ21" s="234">
        <v>-15</v>
      </c>
      <c r="BR21" s="235">
        <v>-112</v>
      </c>
      <c r="BS21" s="233">
        <v>-15</v>
      </c>
      <c r="BT21" s="234">
        <v>-15</v>
      </c>
      <c r="BU21" s="234">
        <v>-15</v>
      </c>
      <c r="BV21" s="234">
        <v>-15</v>
      </c>
      <c r="BW21" s="234">
        <v>-15</v>
      </c>
      <c r="BX21" s="235">
        <v>-37</v>
      </c>
    </row>
    <row r="22" spans="1:76">
      <c r="A22" s="186" t="s">
        <v>882</v>
      </c>
      <c r="B22" s="187">
        <v>0</v>
      </c>
      <c r="C22" s="187">
        <v>0</v>
      </c>
      <c r="D22" s="186">
        <v>0</v>
      </c>
      <c r="E22" s="186">
        <v>0</v>
      </c>
      <c r="F22" s="187">
        <v>0</v>
      </c>
      <c r="G22" s="187">
        <v>0</v>
      </c>
      <c r="H22" s="195">
        <v>0</v>
      </c>
      <c r="I22" s="187">
        <v>0</v>
      </c>
      <c r="J22" s="187">
        <v>0</v>
      </c>
      <c r="K22" s="187">
        <v>0</v>
      </c>
      <c r="L22" s="187">
        <v>0</v>
      </c>
      <c r="M22" s="187">
        <v>0</v>
      </c>
      <c r="N22" s="187">
        <v>0</v>
      </c>
      <c r="O22" s="187">
        <v>0</v>
      </c>
      <c r="P22" s="187">
        <v>0</v>
      </c>
      <c r="Q22" s="187">
        <v>0</v>
      </c>
      <c r="R22" s="187">
        <v>0</v>
      </c>
      <c r="S22" s="187">
        <v>0</v>
      </c>
      <c r="T22" s="187">
        <v>0</v>
      </c>
      <c r="U22" s="187">
        <v>0</v>
      </c>
      <c r="V22" s="187">
        <v>0</v>
      </c>
      <c r="W22" s="187">
        <v>0</v>
      </c>
      <c r="X22" s="187">
        <v>0</v>
      </c>
      <c r="Y22" s="187">
        <v>0</v>
      </c>
      <c r="Z22" s="187">
        <v>0</v>
      </c>
      <c r="AA22" s="187">
        <v>0</v>
      </c>
      <c r="AB22" s="187">
        <v>0</v>
      </c>
      <c r="AC22" s="187">
        <v>0</v>
      </c>
      <c r="AD22" s="187">
        <v>0</v>
      </c>
      <c r="AE22" s="187">
        <v>0</v>
      </c>
      <c r="AF22" s="187">
        <v>0</v>
      </c>
      <c r="AG22" s="175">
        <v>1</v>
      </c>
      <c r="AH22" s="188">
        <v>88</v>
      </c>
      <c r="AI22" s="92">
        <f t="shared" si="5"/>
        <v>0</v>
      </c>
      <c r="AJ22" s="198">
        <v>0</v>
      </c>
      <c r="AK22" s="196">
        <v>0</v>
      </c>
      <c r="AL22" s="197">
        <v>0</v>
      </c>
      <c r="AN22" s="174">
        <f t="shared" si="0"/>
        <v>0</v>
      </c>
      <c r="AO22" s="174">
        <f t="shared" si="1"/>
        <v>0</v>
      </c>
      <c r="AQ22" s="92">
        <f t="shared" si="2"/>
        <v>0</v>
      </c>
      <c r="AR22" s="92">
        <f t="shared" si="3"/>
        <v>0</v>
      </c>
      <c r="AS22" s="92">
        <f t="shared" si="4"/>
        <v>0</v>
      </c>
      <c r="AU22" s="233">
        <v>0</v>
      </c>
      <c r="AV22" s="234">
        <v>0</v>
      </c>
      <c r="AW22" s="234">
        <v>0</v>
      </c>
      <c r="AX22" s="235">
        <v>0</v>
      </c>
      <c r="AY22" s="233">
        <v>0</v>
      </c>
      <c r="AZ22" s="234">
        <v>0</v>
      </c>
      <c r="BA22" s="234">
        <v>0</v>
      </c>
      <c r="BB22" s="234">
        <v>0</v>
      </c>
      <c r="BC22" s="234">
        <v>0</v>
      </c>
      <c r="BD22" s="235">
        <v>0</v>
      </c>
      <c r="BE22" s="233">
        <v>0</v>
      </c>
      <c r="BF22" s="234">
        <v>0</v>
      </c>
      <c r="BG22" s="234">
        <v>0</v>
      </c>
      <c r="BH22" s="235">
        <v>0</v>
      </c>
      <c r="BI22" s="233">
        <v>0</v>
      </c>
      <c r="BJ22" s="234">
        <v>0</v>
      </c>
      <c r="BK22" s="234">
        <v>0</v>
      </c>
      <c r="BL22" s="234">
        <v>0</v>
      </c>
      <c r="BM22" s="234">
        <v>0</v>
      </c>
      <c r="BN22" s="235">
        <v>0</v>
      </c>
      <c r="BO22" s="233">
        <v>0</v>
      </c>
      <c r="BP22" s="234">
        <v>0</v>
      </c>
      <c r="BQ22" s="234">
        <v>0</v>
      </c>
      <c r="BR22" s="235">
        <v>0</v>
      </c>
      <c r="BS22" s="233">
        <v>0</v>
      </c>
      <c r="BT22" s="234">
        <v>0</v>
      </c>
      <c r="BU22" s="234">
        <v>0</v>
      </c>
      <c r="BV22" s="234">
        <v>0</v>
      </c>
      <c r="BW22" s="234">
        <v>0</v>
      </c>
      <c r="BX22" s="235">
        <v>0</v>
      </c>
    </row>
    <row r="23" spans="1:76">
      <c r="A23" s="186" t="s">
        <v>883</v>
      </c>
      <c r="B23" s="187">
        <v>0</v>
      </c>
      <c r="C23" s="187">
        <v>0</v>
      </c>
      <c r="D23" s="186">
        <v>0</v>
      </c>
      <c r="E23" s="186">
        <v>0</v>
      </c>
      <c r="F23" s="187">
        <v>0</v>
      </c>
      <c r="G23" s="187">
        <v>0</v>
      </c>
      <c r="H23" s="195">
        <v>0</v>
      </c>
      <c r="I23" s="187">
        <v>0</v>
      </c>
      <c r="J23" s="187">
        <v>0</v>
      </c>
      <c r="K23" s="187">
        <v>0</v>
      </c>
      <c r="L23" s="187">
        <v>0</v>
      </c>
      <c r="M23" s="187">
        <v>0</v>
      </c>
      <c r="N23" s="187">
        <v>0</v>
      </c>
      <c r="O23" s="187">
        <v>0</v>
      </c>
      <c r="P23" s="187">
        <v>0</v>
      </c>
      <c r="Q23" s="187">
        <v>0</v>
      </c>
      <c r="R23" s="187">
        <v>0</v>
      </c>
      <c r="S23" s="187">
        <v>0</v>
      </c>
      <c r="T23" s="187">
        <v>0</v>
      </c>
      <c r="U23" s="187">
        <v>0</v>
      </c>
      <c r="V23" s="187">
        <v>0</v>
      </c>
      <c r="W23" s="187">
        <v>0</v>
      </c>
      <c r="X23" s="187">
        <v>0</v>
      </c>
      <c r="Y23" s="187">
        <v>0</v>
      </c>
      <c r="Z23" s="187">
        <v>0</v>
      </c>
      <c r="AA23" s="187">
        <v>0</v>
      </c>
      <c r="AB23" s="187">
        <v>0</v>
      </c>
      <c r="AC23" s="187">
        <v>0</v>
      </c>
      <c r="AD23" s="187">
        <v>0</v>
      </c>
      <c r="AE23" s="187">
        <v>0</v>
      </c>
      <c r="AF23" s="187">
        <v>0</v>
      </c>
      <c r="AG23" s="175">
        <v>1</v>
      </c>
      <c r="AH23" s="188">
        <v>89</v>
      </c>
      <c r="AI23" s="92">
        <f t="shared" si="5"/>
        <v>0</v>
      </c>
      <c r="AJ23" s="198">
        <v>0</v>
      </c>
      <c r="AK23" s="196">
        <v>0</v>
      </c>
      <c r="AL23" s="197">
        <v>0</v>
      </c>
      <c r="AN23" s="174">
        <f t="shared" si="0"/>
        <v>0</v>
      </c>
      <c r="AO23" s="174">
        <f t="shared" si="1"/>
        <v>0</v>
      </c>
      <c r="AQ23" s="92">
        <f t="shared" si="2"/>
        <v>0</v>
      </c>
      <c r="AR23" s="92">
        <f t="shared" si="3"/>
        <v>0</v>
      </c>
      <c r="AS23" s="92">
        <f t="shared" si="4"/>
        <v>0</v>
      </c>
      <c r="AU23" s="233">
        <v>0</v>
      </c>
      <c r="AV23" s="234">
        <v>0</v>
      </c>
      <c r="AW23" s="234">
        <v>0</v>
      </c>
      <c r="AX23" s="235">
        <v>0</v>
      </c>
      <c r="AY23" s="233">
        <v>0</v>
      </c>
      <c r="AZ23" s="234">
        <v>0</v>
      </c>
      <c r="BA23" s="234">
        <v>0</v>
      </c>
      <c r="BB23" s="234">
        <v>0</v>
      </c>
      <c r="BC23" s="234">
        <v>0</v>
      </c>
      <c r="BD23" s="235">
        <v>0</v>
      </c>
      <c r="BE23" s="233">
        <v>0</v>
      </c>
      <c r="BF23" s="234">
        <v>0</v>
      </c>
      <c r="BG23" s="234">
        <v>0</v>
      </c>
      <c r="BH23" s="235">
        <v>0</v>
      </c>
      <c r="BI23" s="233">
        <v>0</v>
      </c>
      <c r="BJ23" s="234">
        <v>0</v>
      </c>
      <c r="BK23" s="234">
        <v>0</v>
      </c>
      <c r="BL23" s="234">
        <v>0</v>
      </c>
      <c r="BM23" s="234">
        <v>0</v>
      </c>
      <c r="BN23" s="235">
        <v>0</v>
      </c>
      <c r="BO23" s="233">
        <v>0</v>
      </c>
      <c r="BP23" s="234">
        <v>0</v>
      </c>
      <c r="BQ23" s="234">
        <v>0</v>
      </c>
      <c r="BR23" s="235">
        <v>0</v>
      </c>
      <c r="BS23" s="233">
        <v>0</v>
      </c>
      <c r="BT23" s="234">
        <v>0</v>
      </c>
      <c r="BU23" s="234">
        <v>0</v>
      </c>
      <c r="BV23" s="234">
        <v>0</v>
      </c>
      <c r="BW23" s="234">
        <v>0</v>
      </c>
      <c r="BX23" s="235">
        <v>0</v>
      </c>
    </row>
    <row r="24" spans="1:76">
      <c r="A24" s="186" t="s">
        <v>884</v>
      </c>
      <c r="B24" s="187">
        <v>0</v>
      </c>
      <c r="C24" s="187">
        <v>0</v>
      </c>
      <c r="D24" s="186">
        <v>16</v>
      </c>
      <c r="E24" s="186">
        <v>16</v>
      </c>
      <c r="F24" s="187">
        <v>5434</v>
      </c>
      <c r="G24" s="187">
        <v>4075</v>
      </c>
      <c r="H24" s="195">
        <v>1296</v>
      </c>
      <c r="I24" s="187">
        <v>0</v>
      </c>
      <c r="J24" s="187">
        <v>-255</v>
      </c>
      <c r="K24" s="187">
        <v>6213</v>
      </c>
      <c r="L24" s="187">
        <v>4801</v>
      </c>
      <c r="M24" s="187">
        <v>4403</v>
      </c>
      <c r="N24" s="187">
        <v>6768</v>
      </c>
      <c r="O24" s="187">
        <v>1142</v>
      </c>
      <c r="P24" s="187">
        <v>186</v>
      </c>
      <c r="Q24" s="187">
        <v>0</v>
      </c>
      <c r="R24" s="187">
        <v>375</v>
      </c>
      <c r="S24" s="187">
        <v>-344</v>
      </c>
      <c r="T24" s="187">
        <v>0</v>
      </c>
      <c r="U24" s="187">
        <v>0</v>
      </c>
      <c r="V24" s="187">
        <v>-32</v>
      </c>
      <c r="W24" s="187">
        <v>0</v>
      </c>
      <c r="X24" s="187">
        <v>595</v>
      </c>
      <c r="Y24" s="187">
        <v>340</v>
      </c>
      <c r="Z24" s="187">
        <v>0</v>
      </c>
      <c r="AA24" s="187">
        <v>-32</v>
      </c>
      <c r="AB24" s="187">
        <v>-32</v>
      </c>
      <c r="AC24" s="187">
        <v>-32</v>
      </c>
      <c r="AD24" s="187">
        <v>-32</v>
      </c>
      <c r="AE24" s="187">
        <v>-32</v>
      </c>
      <c r="AF24" s="187">
        <v>-95</v>
      </c>
      <c r="AG24" s="175">
        <v>10.6</v>
      </c>
      <c r="AH24" s="188">
        <v>90</v>
      </c>
      <c r="AI24" s="92">
        <f t="shared" si="5"/>
        <v>0</v>
      </c>
      <c r="AJ24" s="198">
        <v>-35</v>
      </c>
      <c r="AK24" s="196">
        <v>-32</v>
      </c>
      <c r="AL24" s="197">
        <v>35</v>
      </c>
      <c r="AN24" s="174">
        <f t="shared" si="0"/>
        <v>1296</v>
      </c>
      <c r="AO24" s="174">
        <f t="shared" si="1"/>
        <v>0</v>
      </c>
      <c r="AQ24" s="92">
        <f t="shared" si="2"/>
        <v>5434</v>
      </c>
      <c r="AR24" s="92">
        <f t="shared" si="3"/>
        <v>0</v>
      </c>
      <c r="AS24" s="92">
        <f t="shared" si="4"/>
        <v>1359</v>
      </c>
      <c r="AU24" s="233">
        <v>-344</v>
      </c>
      <c r="AV24" s="234">
        <v>-344</v>
      </c>
      <c r="AW24" s="234">
        <v>-32</v>
      </c>
      <c r="AX24" s="235">
        <v>-312</v>
      </c>
      <c r="AY24" s="233">
        <v>-32</v>
      </c>
      <c r="AZ24" s="234">
        <v>-32</v>
      </c>
      <c r="BA24" s="234">
        <v>-32</v>
      </c>
      <c r="BB24" s="234">
        <v>-32</v>
      </c>
      <c r="BC24" s="234">
        <v>-32</v>
      </c>
      <c r="BD24" s="235">
        <v>-152</v>
      </c>
      <c r="BE24" s="233">
        <v>375</v>
      </c>
      <c r="BF24" s="234">
        <v>375</v>
      </c>
      <c r="BG24" s="234">
        <v>35</v>
      </c>
      <c r="BH24" s="235">
        <v>340</v>
      </c>
      <c r="BI24" s="233">
        <v>35</v>
      </c>
      <c r="BJ24" s="234">
        <v>35</v>
      </c>
      <c r="BK24" s="234">
        <v>35</v>
      </c>
      <c r="BL24" s="234">
        <v>35</v>
      </c>
      <c r="BM24" s="234">
        <v>35</v>
      </c>
      <c r="BN24" s="235">
        <v>165</v>
      </c>
      <c r="BO24" s="233">
        <v>-353</v>
      </c>
      <c r="BP24" s="234">
        <v>-318</v>
      </c>
      <c r="BQ24" s="234">
        <v>-35</v>
      </c>
      <c r="BR24" s="235">
        <v>-283</v>
      </c>
      <c r="BS24" s="233">
        <v>-35</v>
      </c>
      <c r="BT24" s="234">
        <v>-35</v>
      </c>
      <c r="BU24" s="234">
        <v>-35</v>
      </c>
      <c r="BV24" s="234">
        <v>-35</v>
      </c>
      <c r="BW24" s="234">
        <v>-35</v>
      </c>
      <c r="BX24" s="235">
        <v>-108</v>
      </c>
    </row>
    <row r="25" spans="1:76">
      <c r="A25" s="186" t="s">
        <v>885</v>
      </c>
      <c r="B25" s="187">
        <v>0</v>
      </c>
      <c r="C25" s="187">
        <v>0</v>
      </c>
      <c r="D25" s="186">
        <v>6</v>
      </c>
      <c r="E25" s="186">
        <v>7</v>
      </c>
      <c r="F25" s="187">
        <v>10073</v>
      </c>
      <c r="G25" s="187">
        <v>10173</v>
      </c>
      <c r="H25" s="195">
        <v>991</v>
      </c>
      <c r="I25" s="187">
        <v>111.61999999999998</v>
      </c>
      <c r="J25" s="187">
        <v>-960</v>
      </c>
      <c r="K25" s="187">
        <v>10543</v>
      </c>
      <c r="L25" s="187">
        <v>9588</v>
      </c>
      <c r="M25" s="187">
        <v>9247</v>
      </c>
      <c r="N25" s="187">
        <v>10997</v>
      </c>
      <c r="O25" s="187">
        <v>753</v>
      </c>
      <c r="P25" s="187">
        <v>382.46000000000015</v>
      </c>
      <c r="Q25" s="187">
        <v>0</v>
      </c>
      <c r="R25" s="187">
        <v>-2026</v>
      </c>
      <c r="S25" s="187">
        <v>1158</v>
      </c>
      <c r="T25" s="187">
        <v>367.46000000000015</v>
      </c>
      <c r="U25" s="187">
        <v>0</v>
      </c>
      <c r="V25" s="187">
        <v>-144</v>
      </c>
      <c r="W25" s="187">
        <v>1779</v>
      </c>
      <c r="X25" s="187">
        <v>198</v>
      </c>
      <c r="Y25" s="187">
        <v>0</v>
      </c>
      <c r="Z25" s="187">
        <v>1017</v>
      </c>
      <c r="AA25" s="187">
        <v>-144</v>
      </c>
      <c r="AB25" s="187">
        <v>-144</v>
      </c>
      <c r="AC25" s="187">
        <v>-144</v>
      </c>
      <c r="AD25" s="187">
        <v>-144</v>
      </c>
      <c r="AE25" s="187">
        <v>-144</v>
      </c>
      <c r="AF25" s="187">
        <v>-240</v>
      </c>
      <c r="AG25" s="175">
        <v>8.1999999999999993</v>
      </c>
      <c r="AH25" s="188">
        <v>91</v>
      </c>
      <c r="AI25" s="92">
        <f t="shared" si="5"/>
        <v>0</v>
      </c>
      <c r="AJ25" s="198">
        <v>-38</v>
      </c>
      <c r="AK25" s="196">
        <v>141</v>
      </c>
      <c r="AL25" s="197">
        <v>-247</v>
      </c>
      <c r="AN25" s="174">
        <f t="shared" si="0"/>
        <v>991.46</v>
      </c>
      <c r="AO25" s="174">
        <f t="shared" si="1"/>
        <v>-0.46000000000003638</v>
      </c>
      <c r="AQ25" s="92">
        <f t="shared" si="2"/>
        <v>10072.999999999998</v>
      </c>
      <c r="AR25" s="92">
        <f t="shared" si="3"/>
        <v>0</v>
      </c>
      <c r="AS25" s="92">
        <f t="shared" si="4"/>
        <v>-100.00000000000011</v>
      </c>
      <c r="AU25" s="233">
        <v>1158</v>
      </c>
      <c r="AV25" s="234">
        <v>1158</v>
      </c>
      <c r="AW25" s="234">
        <v>141</v>
      </c>
      <c r="AX25" s="235">
        <v>1017</v>
      </c>
      <c r="AY25" s="233">
        <v>141</v>
      </c>
      <c r="AZ25" s="234">
        <v>141</v>
      </c>
      <c r="BA25" s="234">
        <v>141</v>
      </c>
      <c r="BB25" s="234">
        <v>141</v>
      </c>
      <c r="BC25" s="234">
        <v>141</v>
      </c>
      <c r="BD25" s="235">
        <v>312</v>
      </c>
      <c r="BE25" s="233">
        <v>-2026</v>
      </c>
      <c r="BF25" s="234">
        <v>-2026</v>
      </c>
      <c r="BG25" s="234">
        <v>-247</v>
      </c>
      <c r="BH25" s="235">
        <v>-1779</v>
      </c>
      <c r="BI25" s="233">
        <v>-247</v>
      </c>
      <c r="BJ25" s="234">
        <v>-247</v>
      </c>
      <c r="BK25" s="234">
        <v>-247</v>
      </c>
      <c r="BL25" s="234">
        <v>-247</v>
      </c>
      <c r="BM25" s="234">
        <v>-247</v>
      </c>
      <c r="BN25" s="235">
        <v>-544</v>
      </c>
      <c r="BO25" s="233">
        <v>-274</v>
      </c>
      <c r="BP25" s="234">
        <v>-236</v>
      </c>
      <c r="BQ25" s="234">
        <v>-38</v>
      </c>
      <c r="BR25" s="235">
        <v>-198</v>
      </c>
      <c r="BS25" s="233">
        <v>-38</v>
      </c>
      <c r="BT25" s="234">
        <v>-38</v>
      </c>
      <c r="BU25" s="234">
        <v>-38</v>
      </c>
      <c r="BV25" s="234">
        <v>-38</v>
      </c>
      <c r="BW25" s="234">
        <v>-38</v>
      </c>
      <c r="BX25" s="235">
        <v>-8</v>
      </c>
    </row>
    <row r="26" spans="1:76">
      <c r="A26" s="186" t="s">
        <v>886</v>
      </c>
      <c r="B26" s="187">
        <v>0</v>
      </c>
      <c r="C26" s="187">
        <v>0</v>
      </c>
      <c r="D26" s="186">
        <v>0</v>
      </c>
      <c r="E26" s="186">
        <v>0</v>
      </c>
      <c r="F26" s="187">
        <v>0</v>
      </c>
      <c r="G26" s="187">
        <v>0</v>
      </c>
      <c r="H26" s="195">
        <v>0</v>
      </c>
      <c r="I26" s="187">
        <v>0</v>
      </c>
      <c r="J26" s="187">
        <v>0</v>
      </c>
      <c r="K26" s="187">
        <v>0</v>
      </c>
      <c r="L26" s="187">
        <v>0</v>
      </c>
      <c r="M26" s="187">
        <v>0</v>
      </c>
      <c r="N26" s="187">
        <v>0</v>
      </c>
      <c r="O26" s="187">
        <v>0</v>
      </c>
      <c r="P26" s="187">
        <v>0</v>
      </c>
      <c r="Q26" s="187">
        <v>0</v>
      </c>
      <c r="R26" s="187">
        <v>0</v>
      </c>
      <c r="S26" s="187">
        <v>0</v>
      </c>
      <c r="T26" s="187">
        <v>0</v>
      </c>
      <c r="U26" s="187">
        <v>0</v>
      </c>
      <c r="V26" s="187">
        <v>0</v>
      </c>
      <c r="W26" s="187">
        <v>0</v>
      </c>
      <c r="X26" s="187">
        <v>0</v>
      </c>
      <c r="Y26" s="187">
        <v>0</v>
      </c>
      <c r="Z26" s="187">
        <v>0</v>
      </c>
      <c r="AA26" s="187">
        <v>0</v>
      </c>
      <c r="AB26" s="187">
        <v>0</v>
      </c>
      <c r="AC26" s="187">
        <v>0</v>
      </c>
      <c r="AD26" s="187">
        <v>0</v>
      </c>
      <c r="AE26" s="187">
        <v>0</v>
      </c>
      <c r="AF26" s="187">
        <v>0</v>
      </c>
      <c r="AG26" s="175">
        <v>1</v>
      </c>
      <c r="AH26" s="188">
        <v>92</v>
      </c>
      <c r="AI26" s="92">
        <f t="shared" si="5"/>
        <v>0</v>
      </c>
      <c r="AJ26" s="198">
        <v>0</v>
      </c>
      <c r="AK26" s="196">
        <v>0</v>
      </c>
      <c r="AL26" s="197">
        <v>0</v>
      </c>
      <c r="AN26" s="174">
        <f t="shared" si="0"/>
        <v>0</v>
      </c>
      <c r="AO26" s="174">
        <f t="shared" si="1"/>
        <v>0</v>
      </c>
      <c r="AQ26" s="92">
        <f t="shared" si="2"/>
        <v>0</v>
      </c>
      <c r="AR26" s="92">
        <f t="shared" si="3"/>
        <v>0</v>
      </c>
      <c r="AS26" s="92">
        <f t="shared" si="4"/>
        <v>0</v>
      </c>
      <c r="AU26" s="233">
        <v>0</v>
      </c>
      <c r="AV26" s="234">
        <v>0</v>
      </c>
      <c r="AW26" s="234">
        <v>0</v>
      </c>
      <c r="AX26" s="235">
        <v>0</v>
      </c>
      <c r="AY26" s="233">
        <v>0</v>
      </c>
      <c r="AZ26" s="234">
        <v>0</v>
      </c>
      <c r="BA26" s="234">
        <v>0</v>
      </c>
      <c r="BB26" s="234">
        <v>0</v>
      </c>
      <c r="BC26" s="234">
        <v>0</v>
      </c>
      <c r="BD26" s="235">
        <v>0</v>
      </c>
      <c r="BE26" s="233">
        <v>0</v>
      </c>
      <c r="BF26" s="234">
        <v>0</v>
      </c>
      <c r="BG26" s="234">
        <v>0</v>
      </c>
      <c r="BH26" s="235">
        <v>0</v>
      </c>
      <c r="BI26" s="233">
        <v>0</v>
      </c>
      <c r="BJ26" s="234">
        <v>0</v>
      </c>
      <c r="BK26" s="234">
        <v>0</v>
      </c>
      <c r="BL26" s="234">
        <v>0</v>
      </c>
      <c r="BM26" s="234">
        <v>0</v>
      </c>
      <c r="BN26" s="235">
        <v>0</v>
      </c>
      <c r="BO26" s="233">
        <v>0</v>
      </c>
      <c r="BP26" s="234">
        <v>0</v>
      </c>
      <c r="BQ26" s="234">
        <v>0</v>
      </c>
      <c r="BR26" s="235">
        <v>0</v>
      </c>
      <c r="BS26" s="233">
        <v>0</v>
      </c>
      <c r="BT26" s="234">
        <v>0</v>
      </c>
      <c r="BU26" s="234">
        <v>0</v>
      </c>
      <c r="BV26" s="234">
        <v>0</v>
      </c>
      <c r="BW26" s="234">
        <v>0</v>
      </c>
      <c r="BX26" s="235">
        <v>0</v>
      </c>
    </row>
    <row r="27" spans="1:76">
      <c r="A27" s="186" t="s">
        <v>887</v>
      </c>
      <c r="B27" s="187">
        <v>1</v>
      </c>
      <c r="C27" s="187">
        <v>0</v>
      </c>
      <c r="D27" s="186">
        <v>272</v>
      </c>
      <c r="E27" s="186">
        <v>293</v>
      </c>
      <c r="F27" s="187">
        <v>527294</v>
      </c>
      <c r="G27" s="187">
        <v>478753</v>
      </c>
      <c r="H27" s="195">
        <v>59908</v>
      </c>
      <c r="I27" s="187">
        <v>6540.6100000000006</v>
      </c>
      <c r="J27" s="187">
        <v>-28202</v>
      </c>
      <c r="K27" s="187">
        <v>574818</v>
      </c>
      <c r="L27" s="187">
        <v>482980</v>
      </c>
      <c r="M27" s="187">
        <v>457084</v>
      </c>
      <c r="N27" s="187">
        <v>611657</v>
      </c>
      <c r="O27" s="187">
        <v>44784</v>
      </c>
      <c r="P27" s="187">
        <v>18508.069999999992</v>
      </c>
      <c r="Q27" s="187">
        <v>0</v>
      </c>
      <c r="R27" s="187">
        <v>-35535</v>
      </c>
      <c r="S27" s="187">
        <v>28059</v>
      </c>
      <c r="T27" s="187">
        <v>7275.0699999999924</v>
      </c>
      <c r="U27" s="187">
        <v>0</v>
      </c>
      <c r="V27" s="187">
        <v>-3384</v>
      </c>
      <c r="W27" s="187">
        <v>31909</v>
      </c>
      <c r="X27" s="187">
        <v>21489</v>
      </c>
      <c r="Y27" s="187">
        <v>0</v>
      </c>
      <c r="Z27" s="187">
        <v>25196</v>
      </c>
      <c r="AA27" s="187">
        <v>-3384</v>
      </c>
      <c r="AB27" s="187">
        <v>-3384</v>
      </c>
      <c r="AC27" s="187">
        <v>-3384</v>
      </c>
      <c r="AD27" s="187">
        <v>-3384</v>
      </c>
      <c r="AE27" s="187">
        <v>-3384</v>
      </c>
      <c r="AF27" s="187">
        <v>-11282</v>
      </c>
      <c r="AG27" s="175">
        <v>9.8000000000000007</v>
      </c>
      <c r="AH27" s="188">
        <v>40</v>
      </c>
      <c r="AI27" s="92">
        <f t="shared" si="5"/>
        <v>0</v>
      </c>
      <c r="AJ27" s="198">
        <v>-2621</v>
      </c>
      <c r="AK27" s="196">
        <v>2863</v>
      </c>
      <c r="AL27" s="197">
        <v>-3626</v>
      </c>
      <c r="AN27" s="174">
        <f t="shared" si="0"/>
        <v>59908.069999999992</v>
      </c>
      <c r="AO27" s="174">
        <f t="shared" si="1"/>
        <v>-6.9999999992433004E-2</v>
      </c>
      <c r="AQ27" s="92">
        <f t="shared" si="2"/>
        <v>527294</v>
      </c>
      <c r="AR27" s="92">
        <f t="shared" si="3"/>
        <v>0</v>
      </c>
      <c r="AS27" s="92">
        <f t="shared" si="4"/>
        <v>48541</v>
      </c>
      <c r="AU27" s="233">
        <v>28059</v>
      </c>
      <c r="AV27" s="234">
        <v>28059</v>
      </c>
      <c r="AW27" s="234">
        <v>2863</v>
      </c>
      <c r="AX27" s="235">
        <v>25196</v>
      </c>
      <c r="AY27" s="233">
        <v>2863</v>
      </c>
      <c r="AZ27" s="234">
        <v>2863</v>
      </c>
      <c r="BA27" s="234">
        <v>2863</v>
      </c>
      <c r="BB27" s="234">
        <v>2863</v>
      </c>
      <c r="BC27" s="234">
        <v>2863</v>
      </c>
      <c r="BD27" s="235">
        <v>10881</v>
      </c>
      <c r="BE27" s="233">
        <v>-35535</v>
      </c>
      <c r="BF27" s="234">
        <v>-35535</v>
      </c>
      <c r="BG27" s="234">
        <v>-3626</v>
      </c>
      <c r="BH27" s="235">
        <v>-31909</v>
      </c>
      <c r="BI27" s="233">
        <v>-3626</v>
      </c>
      <c r="BJ27" s="234">
        <v>-3626</v>
      </c>
      <c r="BK27" s="234">
        <v>-3626</v>
      </c>
      <c r="BL27" s="234">
        <v>-3626</v>
      </c>
      <c r="BM27" s="234">
        <v>-3626</v>
      </c>
      <c r="BN27" s="235">
        <v>-13779</v>
      </c>
      <c r="BO27" s="233">
        <v>-26731</v>
      </c>
      <c r="BP27" s="234">
        <v>-24110</v>
      </c>
      <c r="BQ27" s="234">
        <v>-2621</v>
      </c>
      <c r="BR27" s="235">
        <v>-21489</v>
      </c>
      <c r="BS27" s="233">
        <v>-2621</v>
      </c>
      <c r="BT27" s="234">
        <v>-2621</v>
      </c>
      <c r="BU27" s="234">
        <v>-2621</v>
      </c>
      <c r="BV27" s="234">
        <v>-2621</v>
      </c>
      <c r="BW27" s="234">
        <v>-2621</v>
      </c>
      <c r="BX27" s="235">
        <v>-8384</v>
      </c>
    </row>
    <row r="28" spans="1:76">
      <c r="A28" s="186" t="s">
        <v>888</v>
      </c>
      <c r="B28" s="187">
        <v>0</v>
      </c>
      <c r="C28" s="187">
        <v>0</v>
      </c>
      <c r="D28" s="186">
        <v>0</v>
      </c>
      <c r="E28" s="186">
        <v>0</v>
      </c>
      <c r="F28" s="187">
        <v>0</v>
      </c>
      <c r="G28" s="187">
        <v>0</v>
      </c>
      <c r="H28" s="195">
        <v>0</v>
      </c>
      <c r="I28" s="187">
        <v>0</v>
      </c>
      <c r="J28" s="187">
        <v>0</v>
      </c>
      <c r="K28" s="187">
        <v>0</v>
      </c>
      <c r="L28" s="187">
        <v>0</v>
      </c>
      <c r="M28" s="187">
        <v>0</v>
      </c>
      <c r="N28" s="187">
        <v>0</v>
      </c>
      <c r="O28" s="187">
        <v>0</v>
      </c>
      <c r="P28" s="187">
        <v>0</v>
      </c>
      <c r="Q28" s="187">
        <v>0</v>
      </c>
      <c r="R28" s="187">
        <v>0</v>
      </c>
      <c r="S28" s="187">
        <v>0</v>
      </c>
      <c r="T28" s="187">
        <v>0</v>
      </c>
      <c r="U28" s="187">
        <v>0</v>
      </c>
      <c r="V28" s="187">
        <v>0</v>
      </c>
      <c r="W28" s="187">
        <v>0</v>
      </c>
      <c r="X28" s="187">
        <v>0</v>
      </c>
      <c r="Y28" s="187">
        <v>0</v>
      </c>
      <c r="Z28" s="187">
        <v>0</v>
      </c>
      <c r="AA28" s="187">
        <v>0</v>
      </c>
      <c r="AB28" s="187">
        <v>0</v>
      </c>
      <c r="AC28" s="187">
        <v>0</v>
      </c>
      <c r="AD28" s="187">
        <v>0</v>
      </c>
      <c r="AE28" s="187">
        <v>0</v>
      </c>
      <c r="AF28" s="187">
        <v>0</v>
      </c>
      <c r="AG28" s="175">
        <v>1</v>
      </c>
      <c r="AH28" s="188">
        <v>93</v>
      </c>
      <c r="AI28" s="92">
        <f t="shared" si="5"/>
        <v>0</v>
      </c>
      <c r="AJ28" s="198">
        <v>0</v>
      </c>
      <c r="AK28" s="196">
        <v>0</v>
      </c>
      <c r="AL28" s="197">
        <v>0</v>
      </c>
      <c r="AN28" s="174">
        <f t="shared" si="0"/>
        <v>0</v>
      </c>
      <c r="AO28" s="174">
        <f t="shared" si="1"/>
        <v>0</v>
      </c>
      <c r="AQ28" s="92">
        <f t="shared" si="2"/>
        <v>0</v>
      </c>
      <c r="AR28" s="92">
        <f t="shared" si="3"/>
        <v>0</v>
      </c>
      <c r="AS28" s="92">
        <f t="shared" si="4"/>
        <v>0</v>
      </c>
      <c r="AU28" s="233">
        <v>0</v>
      </c>
      <c r="AV28" s="234">
        <v>0</v>
      </c>
      <c r="AW28" s="234">
        <v>0</v>
      </c>
      <c r="AX28" s="235">
        <v>0</v>
      </c>
      <c r="AY28" s="233">
        <v>0</v>
      </c>
      <c r="AZ28" s="234">
        <v>0</v>
      </c>
      <c r="BA28" s="234">
        <v>0</v>
      </c>
      <c r="BB28" s="234">
        <v>0</v>
      </c>
      <c r="BC28" s="234">
        <v>0</v>
      </c>
      <c r="BD28" s="235">
        <v>0</v>
      </c>
      <c r="BE28" s="233">
        <v>0</v>
      </c>
      <c r="BF28" s="234">
        <v>0</v>
      </c>
      <c r="BG28" s="234">
        <v>0</v>
      </c>
      <c r="BH28" s="235">
        <v>0</v>
      </c>
      <c r="BI28" s="233">
        <v>0</v>
      </c>
      <c r="BJ28" s="234">
        <v>0</v>
      </c>
      <c r="BK28" s="234">
        <v>0</v>
      </c>
      <c r="BL28" s="234">
        <v>0</v>
      </c>
      <c r="BM28" s="234">
        <v>0</v>
      </c>
      <c r="BN28" s="235">
        <v>0</v>
      </c>
      <c r="BO28" s="233">
        <v>0</v>
      </c>
      <c r="BP28" s="234">
        <v>0</v>
      </c>
      <c r="BQ28" s="234">
        <v>0</v>
      </c>
      <c r="BR28" s="235">
        <v>0</v>
      </c>
      <c r="BS28" s="233">
        <v>0</v>
      </c>
      <c r="BT28" s="234">
        <v>0</v>
      </c>
      <c r="BU28" s="234">
        <v>0</v>
      </c>
      <c r="BV28" s="234">
        <v>0</v>
      </c>
      <c r="BW28" s="234">
        <v>0</v>
      </c>
      <c r="BX28" s="235">
        <v>0</v>
      </c>
    </row>
    <row r="29" spans="1:76">
      <c r="A29" s="186" t="s">
        <v>889</v>
      </c>
      <c r="B29" s="187">
        <v>0</v>
      </c>
      <c r="C29" s="187">
        <v>0</v>
      </c>
      <c r="D29" s="186">
        <v>28</v>
      </c>
      <c r="E29" s="186">
        <v>34</v>
      </c>
      <c r="F29" s="187">
        <v>34753</v>
      </c>
      <c r="G29" s="187">
        <v>35927</v>
      </c>
      <c r="H29" s="195">
        <v>4557</v>
      </c>
      <c r="I29" s="187">
        <v>36.039999999999992</v>
      </c>
      <c r="J29" s="187">
        <v>-7082</v>
      </c>
      <c r="K29" s="187">
        <v>37950</v>
      </c>
      <c r="L29" s="187">
        <v>31883</v>
      </c>
      <c r="M29" s="187">
        <v>30118</v>
      </c>
      <c r="N29" s="187">
        <v>40330</v>
      </c>
      <c r="O29" s="187">
        <v>4044</v>
      </c>
      <c r="P29" s="187">
        <v>1416.41</v>
      </c>
      <c r="Q29" s="187">
        <v>0</v>
      </c>
      <c r="R29" s="187">
        <v>-7119</v>
      </c>
      <c r="S29" s="187">
        <v>849</v>
      </c>
      <c r="T29" s="187">
        <v>364.41000000000008</v>
      </c>
      <c r="U29" s="187">
        <v>0</v>
      </c>
      <c r="V29" s="187">
        <v>-903</v>
      </c>
      <c r="W29" s="187">
        <v>6337</v>
      </c>
      <c r="X29" s="187">
        <v>1501</v>
      </c>
      <c r="Y29" s="187">
        <v>0</v>
      </c>
      <c r="Z29" s="187">
        <v>756</v>
      </c>
      <c r="AA29" s="187">
        <v>-903</v>
      </c>
      <c r="AB29" s="187">
        <v>-903</v>
      </c>
      <c r="AC29" s="187">
        <v>-903</v>
      </c>
      <c r="AD29" s="187">
        <v>-903</v>
      </c>
      <c r="AE29" s="187">
        <v>-903</v>
      </c>
      <c r="AF29" s="187">
        <v>-2567</v>
      </c>
      <c r="AG29" s="175">
        <v>9.1</v>
      </c>
      <c r="AH29" s="188">
        <v>94</v>
      </c>
      <c r="AI29" s="92">
        <f t="shared" si="5"/>
        <v>0</v>
      </c>
      <c r="AJ29" s="198">
        <v>-214</v>
      </c>
      <c r="AK29" s="196">
        <v>93</v>
      </c>
      <c r="AL29" s="197">
        <v>-782</v>
      </c>
      <c r="AN29" s="174">
        <f t="shared" si="0"/>
        <v>4557.41</v>
      </c>
      <c r="AO29" s="174">
        <f t="shared" si="1"/>
        <v>-0.40999999999985448</v>
      </c>
      <c r="AQ29" s="92">
        <f t="shared" si="2"/>
        <v>34753</v>
      </c>
      <c r="AR29" s="92">
        <f t="shared" si="3"/>
        <v>0</v>
      </c>
      <c r="AS29" s="92">
        <f t="shared" si="4"/>
        <v>-1174.0000000000002</v>
      </c>
      <c r="AU29" s="233">
        <v>849</v>
      </c>
      <c r="AV29" s="234">
        <v>849</v>
      </c>
      <c r="AW29" s="234">
        <v>93</v>
      </c>
      <c r="AX29" s="235">
        <v>756</v>
      </c>
      <c r="AY29" s="233">
        <v>93</v>
      </c>
      <c r="AZ29" s="234">
        <v>93</v>
      </c>
      <c r="BA29" s="234">
        <v>93</v>
      </c>
      <c r="BB29" s="234">
        <v>93</v>
      </c>
      <c r="BC29" s="234">
        <v>93</v>
      </c>
      <c r="BD29" s="235">
        <v>291</v>
      </c>
      <c r="BE29" s="233">
        <v>-7119</v>
      </c>
      <c r="BF29" s="234">
        <v>-7119</v>
      </c>
      <c r="BG29" s="234">
        <v>-782</v>
      </c>
      <c r="BH29" s="235">
        <v>-6337</v>
      </c>
      <c r="BI29" s="233">
        <v>-782</v>
      </c>
      <c r="BJ29" s="234">
        <v>-782</v>
      </c>
      <c r="BK29" s="234">
        <v>-782</v>
      </c>
      <c r="BL29" s="234">
        <v>-782</v>
      </c>
      <c r="BM29" s="234">
        <v>-782</v>
      </c>
      <c r="BN29" s="235">
        <v>-2427</v>
      </c>
      <c r="BO29" s="233">
        <v>-1929</v>
      </c>
      <c r="BP29" s="234">
        <v>-1715</v>
      </c>
      <c r="BQ29" s="234">
        <v>-214</v>
      </c>
      <c r="BR29" s="235">
        <v>-1501</v>
      </c>
      <c r="BS29" s="233">
        <v>-214</v>
      </c>
      <c r="BT29" s="234">
        <v>-214</v>
      </c>
      <c r="BU29" s="234">
        <v>-214</v>
      </c>
      <c r="BV29" s="234">
        <v>-214</v>
      </c>
      <c r="BW29" s="234">
        <v>-214</v>
      </c>
      <c r="BX29" s="235">
        <v>-431</v>
      </c>
    </row>
    <row r="30" spans="1:76">
      <c r="A30" s="186" t="s">
        <v>788</v>
      </c>
      <c r="B30" s="187">
        <v>0</v>
      </c>
      <c r="C30" s="187">
        <v>0</v>
      </c>
      <c r="D30" s="186">
        <v>20</v>
      </c>
      <c r="E30" s="186">
        <v>22</v>
      </c>
      <c r="F30" s="187">
        <v>45242</v>
      </c>
      <c r="G30" s="187">
        <v>57083</v>
      </c>
      <c r="H30" s="195">
        <v>4028</v>
      </c>
      <c r="I30" s="187">
        <v>1188.71</v>
      </c>
      <c r="J30" s="187">
        <v>-17314</v>
      </c>
      <c r="K30" s="187">
        <v>47045</v>
      </c>
      <c r="L30" s="187">
        <v>43382</v>
      </c>
      <c r="M30" s="187">
        <v>41950</v>
      </c>
      <c r="N30" s="187">
        <v>48882</v>
      </c>
      <c r="O30" s="187">
        <v>4303</v>
      </c>
      <c r="P30" s="187">
        <v>2175.4499999999998</v>
      </c>
      <c r="Q30" s="187">
        <v>0</v>
      </c>
      <c r="R30" s="187">
        <v>-21267</v>
      </c>
      <c r="S30" s="187">
        <v>3507</v>
      </c>
      <c r="T30" s="187">
        <v>559.45000000000005</v>
      </c>
      <c r="U30" s="187">
        <v>0</v>
      </c>
      <c r="V30" s="187">
        <v>-2450</v>
      </c>
      <c r="W30" s="187">
        <v>18641</v>
      </c>
      <c r="X30" s="187">
        <v>1747</v>
      </c>
      <c r="Y30" s="187">
        <v>0</v>
      </c>
      <c r="Z30" s="187">
        <v>3074</v>
      </c>
      <c r="AA30" s="187">
        <v>-2450</v>
      </c>
      <c r="AB30" s="187">
        <v>-2450</v>
      </c>
      <c r="AC30" s="187">
        <v>-2450</v>
      </c>
      <c r="AD30" s="187">
        <v>-2450</v>
      </c>
      <c r="AE30" s="187">
        <v>-2450</v>
      </c>
      <c r="AF30" s="187">
        <v>-5064</v>
      </c>
      <c r="AG30" s="175">
        <v>8.1</v>
      </c>
      <c r="AH30" s="188">
        <v>41</v>
      </c>
      <c r="AI30" s="92">
        <f t="shared" si="5"/>
        <v>0</v>
      </c>
      <c r="AJ30" s="198">
        <v>-257</v>
      </c>
      <c r="AK30" s="196">
        <v>433</v>
      </c>
      <c r="AL30" s="197">
        <v>-2626</v>
      </c>
      <c r="AN30" s="174">
        <f t="shared" si="0"/>
        <v>4028.45</v>
      </c>
      <c r="AO30" s="174">
        <f t="shared" si="1"/>
        <v>-0.4499999999998181</v>
      </c>
      <c r="AQ30" s="92">
        <f t="shared" si="2"/>
        <v>45242</v>
      </c>
      <c r="AR30" s="92">
        <f t="shared" si="3"/>
        <v>0</v>
      </c>
      <c r="AS30" s="92">
        <f t="shared" si="4"/>
        <v>-11841</v>
      </c>
      <c r="AU30" s="233">
        <v>3507</v>
      </c>
      <c r="AV30" s="234">
        <v>3507</v>
      </c>
      <c r="AW30" s="234">
        <v>433</v>
      </c>
      <c r="AX30" s="235">
        <v>3074</v>
      </c>
      <c r="AY30" s="233">
        <v>433</v>
      </c>
      <c r="AZ30" s="234">
        <v>433</v>
      </c>
      <c r="BA30" s="234">
        <v>433</v>
      </c>
      <c r="BB30" s="234">
        <v>433</v>
      </c>
      <c r="BC30" s="234">
        <v>433</v>
      </c>
      <c r="BD30" s="235">
        <v>909</v>
      </c>
      <c r="BE30" s="233">
        <v>-21267</v>
      </c>
      <c r="BF30" s="234">
        <v>-21267</v>
      </c>
      <c r="BG30" s="234">
        <v>-2626</v>
      </c>
      <c r="BH30" s="235">
        <v>-18641</v>
      </c>
      <c r="BI30" s="233">
        <v>-2626</v>
      </c>
      <c r="BJ30" s="234">
        <v>-2626</v>
      </c>
      <c r="BK30" s="234">
        <v>-2626</v>
      </c>
      <c r="BL30" s="234">
        <v>-2626</v>
      </c>
      <c r="BM30" s="234">
        <v>-2626</v>
      </c>
      <c r="BN30" s="235">
        <v>-5511</v>
      </c>
      <c r="BO30" s="233">
        <v>-2261</v>
      </c>
      <c r="BP30" s="234">
        <v>-2004</v>
      </c>
      <c r="BQ30" s="234">
        <v>-257</v>
      </c>
      <c r="BR30" s="235">
        <v>-1747</v>
      </c>
      <c r="BS30" s="233">
        <v>-257</v>
      </c>
      <c r="BT30" s="234">
        <v>-257</v>
      </c>
      <c r="BU30" s="234">
        <v>-257</v>
      </c>
      <c r="BV30" s="234">
        <v>-257</v>
      </c>
      <c r="BW30" s="234">
        <v>-257</v>
      </c>
      <c r="BX30" s="235">
        <v>-462</v>
      </c>
    </row>
    <row r="31" spans="1:76">
      <c r="A31" s="51" t="s">
        <v>165</v>
      </c>
      <c r="B31" s="187">
        <v>0</v>
      </c>
      <c r="C31" s="187">
        <v>0</v>
      </c>
      <c r="D31" s="186">
        <v>0</v>
      </c>
      <c r="E31" s="186">
        <v>0</v>
      </c>
      <c r="F31" s="187">
        <v>0</v>
      </c>
      <c r="G31" s="187">
        <v>36807</v>
      </c>
      <c r="H31" s="195">
        <v>-30312</v>
      </c>
      <c r="I31" s="187">
        <v>0</v>
      </c>
      <c r="J31" s="187">
        <v>0</v>
      </c>
      <c r="K31" s="187">
        <v>0</v>
      </c>
      <c r="L31" s="187">
        <v>0</v>
      </c>
      <c r="M31" s="187">
        <v>0</v>
      </c>
      <c r="N31" s="187">
        <v>0</v>
      </c>
      <c r="O31" s="187">
        <v>0</v>
      </c>
      <c r="P31" s="187">
        <v>1194.2700000000004</v>
      </c>
      <c r="Q31" s="187">
        <v>0</v>
      </c>
      <c r="R31" s="187">
        <v>-31506</v>
      </c>
      <c r="S31" s="187">
        <v>0</v>
      </c>
      <c r="T31" s="187">
        <v>6495.27</v>
      </c>
      <c r="U31" s="187">
        <v>0</v>
      </c>
      <c r="V31" s="187">
        <v>-31506</v>
      </c>
      <c r="W31" s="187">
        <v>0</v>
      </c>
      <c r="X31" s="187">
        <v>0</v>
      </c>
      <c r="Y31" s="187">
        <v>0</v>
      </c>
      <c r="Z31" s="187">
        <v>0</v>
      </c>
      <c r="AA31" s="187">
        <v>0</v>
      </c>
      <c r="AB31" s="187">
        <v>0</v>
      </c>
      <c r="AC31" s="187">
        <v>0</v>
      </c>
      <c r="AD31" s="187">
        <v>0</v>
      </c>
      <c r="AE31" s="187">
        <v>0</v>
      </c>
      <c r="AF31" s="187">
        <v>0</v>
      </c>
      <c r="AG31" s="175">
        <v>1</v>
      </c>
      <c r="AH31" s="188">
        <v>42</v>
      </c>
      <c r="AI31" s="92">
        <f t="shared" si="5"/>
        <v>0</v>
      </c>
      <c r="AJ31" s="198">
        <v>0</v>
      </c>
      <c r="AK31" s="196">
        <v>0</v>
      </c>
      <c r="AL31" s="197">
        <v>-31507</v>
      </c>
      <c r="AN31" s="174">
        <f t="shared" si="0"/>
        <v>-30312.73</v>
      </c>
      <c r="AO31" s="156">
        <f t="shared" si="1"/>
        <v>0.72999999999956344</v>
      </c>
      <c r="AQ31" s="92">
        <f t="shared" si="2"/>
        <v>0</v>
      </c>
      <c r="AR31" s="92">
        <f t="shared" si="3"/>
        <v>0</v>
      </c>
      <c r="AS31" s="92">
        <f t="shared" si="4"/>
        <v>-36807</v>
      </c>
      <c r="AU31" s="233">
        <v>0</v>
      </c>
      <c r="AV31" s="234">
        <v>0</v>
      </c>
      <c r="AW31" s="234">
        <v>0</v>
      </c>
      <c r="AX31" s="235">
        <v>0</v>
      </c>
      <c r="AY31" s="233">
        <v>0</v>
      </c>
      <c r="AZ31" s="234">
        <v>0</v>
      </c>
      <c r="BA31" s="234">
        <v>0</v>
      </c>
      <c r="BB31" s="234">
        <v>0</v>
      </c>
      <c r="BC31" s="234">
        <v>0</v>
      </c>
      <c r="BD31" s="235">
        <v>0</v>
      </c>
      <c r="BE31" s="233">
        <v>-31507</v>
      </c>
      <c r="BF31" s="234">
        <v>-31507</v>
      </c>
      <c r="BG31" s="234">
        <v>-31507</v>
      </c>
      <c r="BH31" s="235">
        <v>0</v>
      </c>
      <c r="BI31" s="233">
        <v>0</v>
      </c>
      <c r="BJ31" s="234">
        <v>0</v>
      </c>
      <c r="BK31" s="234">
        <v>0</v>
      </c>
      <c r="BL31" s="234">
        <v>0</v>
      </c>
      <c r="BM31" s="234">
        <v>0</v>
      </c>
      <c r="BN31" s="235">
        <v>0</v>
      </c>
      <c r="BO31" s="233">
        <v>-585</v>
      </c>
      <c r="BP31" s="234">
        <v>0</v>
      </c>
      <c r="BQ31" s="234">
        <v>0</v>
      </c>
      <c r="BR31" s="235">
        <v>0</v>
      </c>
      <c r="BS31" s="233">
        <v>0</v>
      </c>
      <c r="BT31" s="234">
        <v>0</v>
      </c>
      <c r="BU31" s="234">
        <v>0</v>
      </c>
      <c r="BV31" s="234">
        <v>0</v>
      </c>
      <c r="BW31" s="234">
        <v>0</v>
      </c>
      <c r="BX31" s="235">
        <v>0</v>
      </c>
    </row>
    <row r="32" spans="1:76">
      <c r="A32" s="186" t="s">
        <v>890</v>
      </c>
      <c r="B32" s="187">
        <v>0</v>
      </c>
      <c r="C32" s="187">
        <v>0</v>
      </c>
      <c r="D32" s="186">
        <v>16</v>
      </c>
      <c r="E32" s="186">
        <v>19</v>
      </c>
      <c r="F32" s="187">
        <v>61234</v>
      </c>
      <c r="G32" s="187">
        <v>48602</v>
      </c>
      <c r="H32" s="195">
        <v>7484</v>
      </c>
      <c r="I32" s="187">
        <v>854.33999999999992</v>
      </c>
      <c r="J32" s="187">
        <v>4847</v>
      </c>
      <c r="K32" s="187">
        <v>64692</v>
      </c>
      <c r="L32" s="187">
        <v>57787</v>
      </c>
      <c r="M32" s="187">
        <v>55690</v>
      </c>
      <c r="N32" s="187">
        <v>67439</v>
      </c>
      <c r="O32" s="187">
        <v>4939</v>
      </c>
      <c r="P32" s="187">
        <v>1884.8900000000008</v>
      </c>
      <c r="Q32" s="187">
        <v>0</v>
      </c>
      <c r="R32" s="187">
        <v>1328</v>
      </c>
      <c r="S32" s="187">
        <v>5662</v>
      </c>
      <c r="T32" s="187">
        <v>1181.8900000000008</v>
      </c>
      <c r="U32" s="187">
        <v>0</v>
      </c>
      <c r="V32" s="187">
        <v>660</v>
      </c>
      <c r="W32" s="187">
        <v>0</v>
      </c>
      <c r="X32" s="187">
        <v>1236</v>
      </c>
      <c r="Y32" s="187">
        <v>1156</v>
      </c>
      <c r="Z32" s="187">
        <v>4927</v>
      </c>
      <c r="AA32" s="187">
        <v>660</v>
      </c>
      <c r="AB32" s="187">
        <v>660</v>
      </c>
      <c r="AC32" s="187">
        <v>660</v>
      </c>
      <c r="AD32" s="187">
        <v>660</v>
      </c>
      <c r="AE32" s="187">
        <v>660</v>
      </c>
      <c r="AF32" s="187">
        <v>1547</v>
      </c>
      <c r="AG32" s="175">
        <v>7.7</v>
      </c>
      <c r="AH32" s="188">
        <v>95</v>
      </c>
      <c r="AI32" s="92">
        <f t="shared" si="5"/>
        <v>0</v>
      </c>
      <c r="AJ32" s="198">
        <v>-247</v>
      </c>
      <c r="AK32" s="196">
        <v>735</v>
      </c>
      <c r="AL32" s="197">
        <v>172</v>
      </c>
      <c r="AN32" s="174">
        <f t="shared" si="0"/>
        <v>7483.8900000000012</v>
      </c>
      <c r="AO32" s="174">
        <f t="shared" si="1"/>
        <v>0.10999999999876309</v>
      </c>
      <c r="AQ32" s="92">
        <f t="shared" si="2"/>
        <v>61234</v>
      </c>
      <c r="AR32" s="92">
        <f t="shared" si="3"/>
        <v>0</v>
      </c>
      <c r="AS32" s="92">
        <f t="shared" si="4"/>
        <v>12632</v>
      </c>
      <c r="AU32" s="233">
        <v>5662</v>
      </c>
      <c r="AV32" s="234">
        <v>5662</v>
      </c>
      <c r="AW32" s="234">
        <v>735</v>
      </c>
      <c r="AX32" s="235">
        <v>4927</v>
      </c>
      <c r="AY32" s="233">
        <v>735</v>
      </c>
      <c r="AZ32" s="234">
        <v>735</v>
      </c>
      <c r="BA32" s="234">
        <v>735</v>
      </c>
      <c r="BB32" s="234">
        <v>735</v>
      </c>
      <c r="BC32" s="234">
        <v>735</v>
      </c>
      <c r="BD32" s="235">
        <v>1252</v>
      </c>
      <c r="BE32" s="233">
        <v>1328</v>
      </c>
      <c r="BF32" s="234">
        <v>1328</v>
      </c>
      <c r="BG32" s="234">
        <v>172</v>
      </c>
      <c r="BH32" s="235">
        <v>1156</v>
      </c>
      <c r="BI32" s="233">
        <v>172</v>
      </c>
      <c r="BJ32" s="234">
        <v>172</v>
      </c>
      <c r="BK32" s="234">
        <v>172</v>
      </c>
      <c r="BL32" s="234">
        <v>172</v>
      </c>
      <c r="BM32" s="234">
        <v>172</v>
      </c>
      <c r="BN32" s="235">
        <v>296</v>
      </c>
      <c r="BO32" s="233">
        <v>-1730</v>
      </c>
      <c r="BP32" s="234">
        <v>-1483</v>
      </c>
      <c r="BQ32" s="234">
        <v>-247</v>
      </c>
      <c r="BR32" s="235">
        <v>-1236</v>
      </c>
      <c r="BS32" s="233">
        <v>-247</v>
      </c>
      <c r="BT32" s="234">
        <v>-247</v>
      </c>
      <c r="BU32" s="234">
        <v>-247</v>
      </c>
      <c r="BV32" s="234">
        <v>-247</v>
      </c>
      <c r="BW32" s="234">
        <v>-247</v>
      </c>
      <c r="BX32" s="235">
        <v>-1</v>
      </c>
    </row>
    <row r="33" spans="1:76">
      <c r="A33" s="186" t="s">
        <v>891</v>
      </c>
      <c r="B33" s="187">
        <v>0</v>
      </c>
      <c r="C33" s="187">
        <v>0</v>
      </c>
      <c r="D33" s="186">
        <v>3</v>
      </c>
      <c r="E33" s="186">
        <v>4</v>
      </c>
      <c r="F33" s="187">
        <v>4136</v>
      </c>
      <c r="G33" s="187">
        <v>3194</v>
      </c>
      <c r="H33" s="195">
        <v>595</v>
      </c>
      <c r="I33" s="187">
        <v>0.61999999999999922</v>
      </c>
      <c r="J33" s="187">
        <v>214</v>
      </c>
      <c r="K33" s="187">
        <v>4392</v>
      </c>
      <c r="L33" s="187">
        <v>3883</v>
      </c>
      <c r="M33" s="187">
        <v>3719</v>
      </c>
      <c r="N33" s="187">
        <v>4592</v>
      </c>
      <c r="O33" s="187">
        <v>444</v>
      </c>
      <c r="P33" s="187">
        <v>130</v>
      </c>
      <c r="Q33" s="187">
        <v>0</v>
      </c>
      <c r="R33" s="187">
        <v>97</v>
      </c>
      <c r="S33" s="187">
        <v>271</v>
      </c>
      <c r="T33" s="187">
        <v>0</v>
      </c>
      <c r="U33" s="187">
        <v>0</v>
      </c>
      <c r="V33" s="187">
        <v>21</v>
      </c>
      <c r="W33" s="187">
        <v>0</v>
      </c>
      <c r="X33" s="187">
        <v>120</v>
      </c>
      <c r="Y33" s="187">
        <v>88</v>
      </c>
      <c r="Z33" s="187">
        <v>246</v>
      </c>
      <c r="AA33" s="187">
        <v>21</v>
      </c>
      <c r="AB33" s="187">
        <v>21</v>
      </c>
      <c r="AC33" s="187">
        <v>21</v>
      </c>
      <c r="AD33" s="187">
        <v>21</v>
      </c>
      <c r="AE33" s="187">
        <v>21</v>
      </c>
      <c r="AF33" s="187">
        <v>109</v>
      </c>
      <c r="AG33" s="175">
        <v>10.9</v>
      </c>
      <c r="AH33" s="188">
        <v>96</v>
      </c>
      <c r="AI33" s="92">
        <f t="shared" si="5"/>
        <v>0</v>
      </c>
      <c r="AJ33" s="198">
        <v>-13</v>
      </c>
      <c r="AK33" s="196">
        <v>25</v>
      </c>
      <c r="AL33" s="197">
        <v>9</v>
      </c>
      <c r="AN33" s="174">
        <f t="shared" si="0"/>
        <v>595</v>
      </c>
      <c r="AO33" s="174">
        <f t="shared" si="1"/>
        <v>0</v>
      </c>
      <c r="AQ33" s="92">
        <f t="shared" si="2"/>
        <v>4136</v>
      </c>
      <c r="AR33" s="92">
        <f t="shared" si="3"/>
        <v>0</v>
      </c>
      <c r="AS33" s="92">
        <f t="shared" si="4"/>
        <v>942</v>
      </c>
      <c r="AU33" s="233">
        <v>271</v>
      </c>
      <c r="AV33" s="234">
        <v>271</v>
      </c>
      <c r="AW33" s="234">
        <v>25</v>
      </c>
      <c r="AX33" s="235">
        <v>246</v>
      </c>
      <c r="AY33" s="233">
        <v>25</v>
      </c>
      <c r="AZ33" s="234">
        <v>25</v>
      </c>
      <c r="BA33" s="234">
        <v>25</v>
      </c>
      <c r="BB33" s="234">
        <v>25</v>
      </c>
      <c r="BC33" s="234">
        <v>25</v>
      </c>
      <c r="BD33" s="235">
        <v>121</v>
      </c>
      <c r="BE33" s="233">
        <v>97</v>
      </c>
      <c r="BF33" s="234">
        <v>97</v>
      </c>
      <c r="BG33" s="234">
        <v>9</v>
      </c>
      <c r="BH33" s="235">
        <v>88</v>
      </c>
      <c r="BI33" s="233">
        <v>9</v>
      </c>
      <c r="BJ33" s="234">
        <v>9</v>
      </c>
      <c r="BK33" s="234">
        <v>9</v>
      </c>
      <c r="BL33" s="234">
        <v>9</v>
      </c>
      <c r="BM33" s="234">
        <v>9</v>
      </c>
      <c r="BN33" s="235">
        <v>43</v>
      </c>
      <c r="BO33" s="233">
        <v>-146</v>
      </c>
      <c r="BP33" s="234">
        <v>-133</v>
      </c>
      <c r="BQ33" s="234">
        <v>-13</v>
      </c>
      <c r="BR33" s="235">
        <v>-120</v>
      </c>
      <c r="BS33" s="233">
        <v>-13</v>
      </c>
      <c r="BT33" s="234">
        <v>-13</v>
      </c>
      <c r="BU33" s="234">
        <v>-13</v>
      </c>
      <c r="BV33" s="234">
        <v>-13</v>
      </c>
      <c r="BW33" s="234">
        <v>-13</v>
      </c>
      <c r="BX33" s="235">
        <v>-55</v>
      </c>
    </row>
    <row r="34" spans="1:76">
      <c r="A34" s="186" t="s">
        <v>892</v>
      </c>
      <c r="B34" s="187">
        <v>0</v>
      </c>
      <c r="C34" s="187">
        <v>0</v>
      </c>
      <c r="D34" s="186">
        <v>1</v>
      </c>
      <c r="E34" s="186">
        <v>1</v>
      </c>
      <c r="F34" s="187">
        <v>934</v>
      </c>
      <c r="G34" s="187">
        <v>0</v>
      </c>
      <c r="H34" s="195">
        <v>96</v>
      </c>
      <c r="I34" s="187">
        <v>0.14999999999999991</v>
      </c>
      <c r="J34" s="187">
        <v>838</v>
      </c>
      <c r="K34" s="187">
        <v>994</v>
      </c>
      <c r="L34" s="187">
        <v>873</v>
      </c>
      <c r="M34" s="187">
        <v>829</v>
      </c>
      <c r="N34" s="187">
        <v>1051</v>
      </c>
      <c r="O34" s="187">
        <v>0</v>
      </c>
      <c r="P34" s="187">
        <v>0</v>
      </c>
      <c r="Q34" s="187">
        <v>0</v>
      </c>
      <c r="R34" s="187">
        <v>799</v>
      </c>
      <c r="S34" s="187">
        <v>135</v>
      </c>
      <c r="T34" s="187">
        <v>0</v>
      </c>
      <c r="U34" s="187">
        <v>0</v>
      </c>
      <c r="V34" s="187">
        <v>96</v>
      </c>
      <c r="W34" s="187">
        <v>0</v>
      </c>
      <c r="X34" s="187">
        <v>0</v>
      </c>
      <c r="Y34" s="187">
        <v>717</v>
      </c>
      <c r="Z34" s="187">
        <v>121</v>
      </c>
      <c r="AA34" s="187">
        <v>96</v>
      </c>
      <c r="AB34" s="187">
        <v>96</v>
      </c>
      <c r="AC34" s="187">
        <v>96</v>
      </c>
      <c r="AD34" s="187">
        <v>96</v>
      </c>
      <c r="AE34" s="187">
        <v>96</v>
      </c>
      <c r="AF34" s="187">
        <v>358</v>
      </c>
      <c r="AG34" s="175">
        <v>9.6999999999999993</v>
      </c>
      <c r="AH34" s="188">
        <v>97</v>
      </c>
      <c r="AI34" s="92">
        <f t="shared" si="5"/>
        <v>0</v>
      </c>
      <c r="AJ34" s="198">
        <v>0</v>
      </c>
      <c r="AK34" s="196">
        <v>14</v>
      </c>
      <c r="AL34" s="197">
        <v>82</v>
      </c>
      <c r="AN34" s="174">
        <f t="shared" si="0"/>
        <v>96</v>
      </c>
      <c r="AO34" s="174">
        <f t="shared" si="1"/>
        <v>0</v>
      </c>
      <c r="AQ34" s="92">
        <f t="shared" si="2"/>
        <v>934</v>
      </c>
      <c r="AR34" s="92">
        <f t="shared" si="3"/>
        <v>0</v>
      </c>
      <c r="AS34" s="92">
        <f t="shared" si="4"/>
        <v>934</v>
      </c>
      <c r="AU34" s="233">
        <v>135</v>
      </c>
      <c r="AV34" s="234">
        <v>135</v>
      </c>
      <c r="AW34" s="234">
        <v>14</v>
      </c>
      <c r="AX34" s="235">
        <v>121</v>
      </c>
      <c r="AY34" s="233">
        <v>14</v>
      </c>
      <c r="AZ34" s="234">
        <v>14</v>
      </c>
      <c r="BA34" s="234">
        <v>14</v>
      </c>
      <c r="BB34" s="234">
        <v>14</v>
      </c>
      <c r="BC34" s="234">
        <v>14</v>
      </c>
      <c r="BD34" s="235">
        <v>51</v>
      </c>
      <c r="BE34" s="233">
        <v>799</v>
      </c>
      <c r="BF34" s="234">
        <v>799</v>
      </c>
      <c r="BG34" s="234">
        <v>82</v>
      </c>
      <c r="BH34" s="235">
        <v>717</v>
      </c>
      <c r="BI34" s="233">
        <v>82</v>
      </c>
      <c r="BJ34" s="234">
        <v>82</v>
      </c>
      <c r="BK34" s="234">
        <v>82</v>
      </c>
      <c r="BL34" s="234">
        <v>82</v>
      </c>
      <c r="BM34" s="234">
        <v>82</v>
      </c>
      <c r="BN34" s="235">
        <v>307</v>
      </c>
      <c r="BO34" s="233">
        <v>0</v>
      </c>
      <c r="BP34" s="234">
        <v>0</v>
      </c>
      <c r="BQ34" s="234">
        <v>0</v>
      </c>
      <c r="BR34" s="235">
        <v>0</v>
      </c>
      <c r="BS34" s="233">
        <v>0</v>
      </c>
      <c r="BT34" s="234">
        <v>0</v>
      </c>
      <c r="BU34" s="234">
        <v>0</v>
      </c>
      <c r="BV34" s="234">
        <v>0</v>
      </c>
      <c r="BW34" s="234">
        <v>0</v>
      </c>
      <c r="BX34" s="235">
        <v>0</v>
      </c>
    </row>
    <row r="35" spans="1:76">
      <c r="A35" s="186" t="s">
        <v>893</v>
      </c>
      <c r="B35" s="187">
        <v>0</v>
      </c>
      <c r="C35" s="187">
        <v>0</v>
      </c>
      <c r="D35" s="186">
        <v>10</v>
      </c>
      <c r="E35" s="186">
        <v>10</v>
      </c>
      <c r="F35" s="187">
        <v>38837</v>
      </c>
      <c r="G35" s="187">
        <v>32548</v>
      </c>
      <c r="H35" s="195">
        <v>3941</v>
      </c>
      <c r="I35" s="187">
        <v>189.84000000000003</v>
      </c>
      <c r="J35" s="187">
        <v>870</v>
      </c>
      <c r="K35" s="187">
        <v>42014</v>
      </c>
      <c r="L35" s="187">
        <v>35878</v>
      </c>
      <c r="M35" s="187">
        <v>34074</v>
      </c>
      <c r="N35" s="187">
        <v>44439</v>
      </c>
      <c r="O35" s="187">
        <v>2592</v>
      </c>
      <c r="P35" s="187">
        <v>1249.8699999999999</v>
      </c>
      <c r="Q35" s="187">
        <v>0</v>
      </c>
      <c r="R35" s="187">
        <v>-16</v>
      </c>
      <c r="S35" s="187">
        <v>2552</v>
      </c>
      <c r="T35" s="187">
        <v>88.87</v>
      </c>
      <c r="U35" s="187">
        <v>0</v>
      </c>
      <c r="V35" s="187">
        <v>100</v>
      </c>
      <c r="W35" s="187">
        <v>14</v>
      </c>
      <c r="X35" s="187">
        <v>1408</v>
      </c>
      <c r="Y35" s="187">
        <v>0</v>
      </c>
      <c r="Z35" s="187">
        <v>2292</v>
      </c>
      <c r="AA35" s="187">
        <v>100</v>
      </c>
      <c r="AB35" s="187">
        <v>100</v>
      </c>
      <c r="AC35" s="187">
        <v>100</v>
      </c>
      <c r="AD35" s="187">
        <v>100</v>
      </c>
      <c r="AE35" s="187">
        <v>100</v>
      </c>
      <c r="AF35" s="187">
        <v>370</v>
      </c>
      <c r="AG35" s="175">
        <v>9.8000000000000007</v>
      </c>
      <c r="AH35" s="188">
        <v>98</v>
      </c>
      <c r="AI35" s="92">
        <f t="shared" si="5"/>
        <v>0</v>
      </c>
      <c r="AJ35" s="198">
        <v>-158</v>
      </c>
      <c r="AK35" s="196">
        <v>260</v>
      </c>
      <c r="AL35" s="197">
        <v>-2</v>
      </c>
      <c r="AN35" s="174">
        <f t="shared" si="0"/>
        <v>3941.87</v>
      </c>
      <c r="AO35" s="174">
        <f t="shared" si="1"/>
        <v>-0.86999999999989086</v>
      </c>
      <c r="AQ35" s="92">
        <f t="shared" si="2"/>
        <v>38837</v>
      </c>
      <c r="AR35" s="92">
        <f t="shared" si="3"/>
        <v>0</v>
      </c>
      <c r="AS35" s="92">
        <f t="shared" si="4"/>
        <v>6289</v>
      </c>
      <c r="AU35" s="233">
        <v>2552</v>
      </c>
      <c r="AV35" s="234">
        <v>2552</v>
      </c>
      <c r="AW35" s="234">
        <v>260</v>
      </c>
      <c r="AX35" s="235">
        <v>2292</v>
      </c>
      <c r="AY35" s="233">
        <v>260</v>
      </c>
      <c r="AZ35" s="234">
        <v>260</v>
      </c>
      <c r="BA35" s="234">
        <v>260</v>
      </c>
      <c r="BB35" s="234">
        <v>260</v>
      </c>
      <c r="BC35" s="234">
        <v>260</v>
      </c>
      <c r="BD35" s="235">
        <v>992</v>
      </c>
      <c r="BE35" s="233">
        <v>-15</v>
      </c>
      <c r="BF35" s="234">
        <v>-15</v>
      </c>
      <c r="BG35" s="234">
        <v>-2</v>
      </c>
      <c r="BH35" s="235">
        <v>-13</v>
      </c>
      <c r="BI35" s="233">
        <v>-2</v>
      </c>
      <c r="BJ35" s="234">
        <v>-2</v>
      </c>
      <c r="BK35" s="234">
        <v>-2</v>
      </c>
      <c r="BL35" s="234">
        <v>-2</v>
      </c>
      <c r="BM35" s="234">
        <v>-2</v>
      </c>
      <c r="BN35" s="235">
        <v>-3</v>
      </c>
      <c r="BO35" s="233">
        <v>-1724</v>
      </c>
      <c r="BP35" s="234">
        <v>-1566</v>
      </c>
      <c r="BQ35" s="234">
        <v>-158</v>
      </c>
      <c r="BR35" s="235">
        <v>-1408</v>
      </c>
      <c r="BS35" s="233">
        <v>-158</v>
      </c>
      <c r="BT35" s="234">
        <v>-158</v>
      </c>
      <c r="BU35" s="234">
        <v>-158</v>
      </c>
      <c r="BV35" s="234">
        <v>-158</v>
      </c>
      <c r="BW35" s="234">
        <v>-158</v>
      </c>
      <c r="BX35" s="235">
        <v>-618</v>
      </c>
    </row>
    <row r="36" spans="1:76">
      <c r="A36" s="186" t="s">
        <v>894</v>
      </c>
      <c r="B36" s="187">
        <v>0</v>
      </c>
      <c r="C36" s="187">
        <v>0</v>
      </c>
      <c r="D36" s="186">
        <v>4</v>
      </c>
      <c r="E36" s="186">
        <v>5</v>
      </c>
      <c r="F36" s="187">
        <v>10851</v>
      </c>
      <c r="G36" s="187">
        <v>13562</v>
      </c>
      <c r="H36" s="195">
        <v>800</v>
      </c>
      <c r="I36" s="187">
        <v>0</v>
      </c>
      <c r="J36" s="187">
        <v>-4492</v>
      </c>
      <c r="K36" s="187">
        <v>12004</v>
      </c>
      <c r="L36" s="187">
        <v>9797</v>
      </c>
      <c r="M36" s="187">
        <v>9156</v>
      </c>
      <c r="N36" s="187">
        <v>12909</v>
      </c>
      <c r="O36" s="187">
        <v>731</v>
      </c>
      <c r="P36" s="187">
        <v>509</v>
      </c>
      <c r="Q36" s="187">
        <v>0</v>
      </c>
      <c r="R36" s="187">
        <v>-4408</v>
      </c>
      <c r="S36" s="187">
        <v>457</v>
      </c>
      <c r="T36" s="187">
        <v>0</v>
      </c>
      <c r="U36" s="187">
        <v>0</v>
      </c>
      <c r="V36" s="187">
        <v>-440</v>
      </c>
      <c r="W36" s="187">
        <v>4021</v>
      </c>
      <c r="X36" s="187">
        <v>888</v>
      </c>
      <c r="Y36" s="187">
        <v>0</v>
      </c>
      <c r="Z36" s="187">
        <v>417</v>
      </c>
      <c r="AA36" s="187">
        <v>-440</v>
      </c>
      <c r="AB36" s="187">
        <v>-440</v>
      </c>
      <c r="AC36" s="187">
        <v>-440</v>
      </c>
      <c r="AD36" s="187">
        <v>-440</v>
      </c>
      <c r="AE36" s="187">
        <v>-440</v>
      </c>
      <c r="AF36" s="187">
        <v>-2292</v>
      </c>
      <c r="AG36" s="175">
        <v>11.4</v>
      </c>
      <c r="AH36" s="188">
        <v>99</v>
      </c>
      <c r="AI36" s="92">
        <f t="shared" si="5"/>
        <v>0</v>
      </c>
      <c r="AJ36" s="198">
        <v>-93</v>
      </c>
      <c r="AK36" s="196">
        <v>40</v>
      </c>
      <c r="AL36" s="197">
        <v>-387</v>
      </c>
      <c r="AN36" s="174">
        <f t="shared" si="0"/>
        <v>800</v>
      </c>
      <c r="AO36" s="174">
        <f t="shared" si="1"/>
        <v>0</v>
      </c>
      <c r="AQ36" s="92">
        <f t="shared" si="2"/>
        <v>10851</v>
      </c>
      <c r="AR36" s="92">
        <f t="shared" si="3"/>
        <v>0</v>
      </c>
      <c r="AS36" s="92">
        <f t="shared" si="4"/>
        <v>-2711</v>
      </c>
      <c r="AU36" s="233">
        <v>457</v>
      </c>
      <c r="AV36" s="234">
        <v>457</v>
      </c>
      <c r="AW36" s="234">
        <v>40</v>
      </c>
      <c r="AX36" s="235">
        <v>417</v>
      </c>
      <c r="AY36" s="233">
        <v>40</v>
      </c>
      <c r="AZ36" s="234">
        <v>40</v>
      </c>
      <c r="BA36" s="234">
        <v>40</v>
      </c>
      <c r="BB36" s="234">
        <v>40</v>
      </c>
      <c r="BC36" s="234">
        <v>40</v>
      </c>
      <c r="BD36" s="235">
        <v>217</v>
      </c>
      <c r="BE36" s="233">
        <v>-4408</v>
      </c>
      <c r="BF36" s="234">
        <v>-4408</v>
      </c>
      <c r="BG36" s="234">
        <v>-387</v>
      </c>
      <c r="BH36" s="235">
        <v>-4021</v>
      </c>
      <c r="BI36" s="233">
        <v>-387</v>
      </c>
      <c r="BJ36" s="234">
        <v>-387</v>
      </c>
      <c r="BK36" s="234">
        <v>-387</v>
      </c>
      <c r="BL36" s="234">
        <v>-387</v>
      </c>
      <c r="BM36" s="234">
        <v>-387</v>
      </c>
      <c r="BN36" s="235">
        <v>-2086</v>
      </c>
      <c r="BO36" s="233">
        <v>-1074</v>
      </c>
      <c r="BP36" s="234">
        <v>-981</v>
      </c>
      <c r="BQ36" s="234">
        <v>-93</v>
      </c>
      <c r="BR36" s="235">
        <v>-888</v>
      </c>
      <c r="BS36" s="233">
        <v>-93</v>
      </c>
      <c r="BT36" s="234">
        <v>-93</v>
      </c>
      <c r="BU36" s="234">
        <v>-93</v>
      </c>
      <c r="BV36" s="234">
        <v>-93</v>
      </c>
      <c r="BW36" s="234">
        <v>-93</v>
      </c>
      <c r="BX36" s="235">
        <v>-423</v>
      </c>
    </row>
    <row r="37" spans="1:76">
      <c r="A37" s="186" t="s">
        <v>895</v>
      </c>
      <c r="B37" s="187">
        <v>0</v>
      </c>
      <c r="C37" s="187">
        <v>0</v>
      </c>
      <c r="D37" s="186">
        <v>7</v>
      </c>
      <c r="E37" s="186">
        <v>9</v>
      </c>
      <c r="F37" s="187">
        <v>4996</v>
      </c>
      <c r="G37" s="187">
        <v>3669</v>
      </c>
      <c r="H37" s="195">
        <v>1018</v>
      </c>
      <c r="I37" s="187">
        <v>0</v>
      </c>
      <c r="J37" s="187">
        <v>-30</v>
      </c>
      <c r="K37" s="187">
        <v>5749</v>
      </c>
      <c r="L37" s="187">
        <v>4336</v>
      </c>
      <c r="M37" s="187">
        <v>3918</v>
      </c>
      <c r="N37" s="187">
        <v>6305</v>
      </c>
      <c r="O37" s="187">
        <v>865</v>
      </c>
      <c r="P37" s="187">
        <v>161</v>
      </c>
      <c r="Q37" s="187">
        <v>0</v>
      </c>
      <c r="R37" s="187">
        <v>833</v>
      </c>
      <c r="S37" s="187">
        <v>-532</v>
      </c>
      <c r="T37" s="187">
        <v>0</v>
      </c>
      <c r="U37" s="187">
        <v>0</v>
      </c>
      <c r="V37" s="187">
        <v>-8</v>
      </c>
      <c r="W37" s="187">
        <v>0</v>
      </c>
      <c r="X37" s="187">
        <v>790</v>
      </c>
      <c r="Y37" s="187">
        <v>760</v>
      </c>
      <c r="Z37" s="187">
        <v>0</v>
      </c>
      <c r="AA37" s="187">
        <v>-8</v>
      </c>
      <c r="AB37" s="187">
        <v>-8</v>
      </c>
      <c r="AC37" s="187">
        <v>-8</v>
      </c>
      <c r="AD37" s="187">
        <v>-8</v>
      </c>
      <c r="AE37" s="187">
        <v>-8</v>
      </c>
      <c r="AF37" s="187">
        <v>10</v>
      </c>
      <c r="AG37" s="175">
        <v>11.4</v>
      </c>
      <c r="AH37" s="188">
        <v>100</v>
      </c>
      <c r="AI37" s="92">
        <f t="shared" si="5"/>
        <v>0</v>
      </c>
      <c r="AJ37" s="198">
        <v>-34</v>
      </c>
      <c r="AK37" s="196">
        <v>-47</v>
      </c>
      <c r="AL37" s="197">
        <v>73</v>
      </c>
      <c r="AN37" s="174">
        <f t="shared" si="0"/>
        <v>1018</v>
      </c>
      <c r="AO37" s="174">
        <f t="shared" si="1"/>
        <v>0</v>
      </c>
      <c r="AQ37" s="92">
        <f t="shared" si="2"/>
        <v>4996</v>
      </c>
      <c r="AR37" s="92">
        <f t="shared" si="3"/>
        <v>0</v>
      </c>
      <c r="AS37" s="92">
        <f t="shared" si="4"/>
        <v>1327</v>
      </c>
      <c r="AU37" s="233">
        <v>-532</v>
      </c>
      <c r="AV37" s="234">
        <v>-532</v>
      </c>
      <c r="AW37" s="234">
        <v>-47</v>
      </c>
      <c r="AX37" s="235">
        <v>-485</v>
      </c>
      <c r="AY37" s="233">
        <v>-47</v>
      </c>
      <c r="AZ37" s="234">
        <v>-47</v>
      </c>
      <c r="BA37" s="234">
        <v>-47</v>
      </c>
      <c r="BB37" s="234">
        <v>-47</v>
      </c>
      <c r="BC37" s="234">
        <v>-47</v>
      </c>
      <c r="BD37" s="235">
        <v>-250</v>
      </c>
      <c r="BE37" s="233">
        <v>833</v>
      </c>
      <c r="BF37" s="234">
        <v>833</v>
      </c>
      <c r="BG37" s="234">
        <v>73</v>
      </c>
      <c r="BH37" s="235">
        <v>760</v>
      </c>
      <c r="BI37" s="233">
        <v>73</v>
      </c>
      <c r="BJ37" s="234">
        <v>73</v>
      </c>
      <c r="BK37" s="234">
        <v>73</v>
      </c>
      <c r="BL37" s="234">
        <v>73</v>
      </c>
      <c r="BM37" s="234">
        <v>73</v>
      </c>
      <c r="BN37" s="235">
        <v>395</v>
      </c>
      <c r="BO37" s="233">
        <v>-373</v>
      </c>
      <c r="BP37" s="234">
        <v>-339</v>
      </c>
      <c r="BQ37" s="234">
        <v>-34</v>
      </c>
      <c r="BR37" s="235">
        <v>-305</v>
      </c>
      <c r="BS37" s="233">
        <v>-34</v>
      </c>
      <c r="BT37" s="234">
        <v>-34</v>
      </c>
      <c r="BU37" s="234">
        <v>-34</v>
      </c>
      <c r="BV37" s="234">
        <v>-34</v>
      </c>
      <c r="BW37" s="234">
        <v>-34</v>
      </c>
      <c r="BX37" s="235">
        <v>-135</v>
      </c>
    </row>
    <row r="38" spans="1:76">
      <c r="A38" s="186" t="s">
        <v>896</v>
      </c>
      <c r="B38" s="187">
        <v>0</v>
      </c>
      <c r="C38" s="187">
        <v>0</v>
      </c>
      <c r="D38" s="186">
        <v>68</v>
      </c>
      <c r="E38" s="186">
        <v>75</v>
      </c>
      <c r="F38" s="187">
        <v>63785</v>
      </c>
      <c r="G38" s="187">
        <v>83057</v>
      </c>
      <c r="H38" s="195">
        <v>9170</v>
      </c>
      <c r="I38" s="187">
        <v>501.78</v>
      </c>
      <c r="J38" s="187">
        <v>-30818</v>
      </c>
      <c r="K38" s="187">
        <v>69726</v>
      </c>
      <c r="L38" s="187">
        <v>58427</v>
      </c>
      <c r="M38" s="187">
        <v>54874</v>
      </c>
      <c r="N38" s="187">
        <v>74557</v>
      </c>
      <c r="O38" s="187">
        <v>9361</v>
      </c>
      <c r="P38" s="187">
        <v>3276.2500000000005</v>
      </c>
      <c r="Q38" s="187">
        <v>0</v>
      </c>
      <c r="R38" s="187">
        <v>-33532</v>
      </c>
      <c r="S38" s="187">
        <v>2387</v>
      </c>
      <c r="T38" s="187">
        <v>764.25000000000045</v>
      </c>
      <c r="U38" s="187">
        <v>0</v>
      </c>
      <c r="V38" s="187">
        <v>-3467</v>
      </c>
      <c r="W38" s="187">
        <v>30212</v>
      </c>
      <c r="X38" s="187">
        <v>2757</v>
      </c>
      <c r="Y38" s="187">
        <v>0</v>
      </c>
      <c r="Z38" s="187">
        <v>2151</v>
      </c>
      <c r="AA38" s="187">
        <v>-3467</v>
      </c>
      <c r="AB38" s="187">
        <v>-3467</v>
      </c>
      <c r="AC38" s="187">
        <v>-3467</v>
      </c>
      <c r="AD38" s="187">
        <v>-3467</v>
      </c>
      <c r="AE38" s="187">
        <v>-3467</v>
      </c>
      <c r="AF38" s="187">
        <v>-13483</v>
      </c>
      <c r="AG38" s="175">
        <v>10.1</v>
      </c>
      <c r="AH38" s="188">
        <v>43</v>
      </c>
      <c r="AI38" s="92">
        <f t="shared" si="5"/>
        <v>0</v>
      </c>
      <c r="AJ38" s="198">
        <v>-383</v>
      </c>
      <c r="AK38" s="196">
        <v>236</v>
      </c>
      <c r="AL38" s="197">
        <v>-3320</v>
      </c>
      <c r="AN38" s="174">
        <f t="shared" si="0"/>
        <v>9170.25</v>
      </c>
      <c r="AO38" s="174">
        <f t="shared" si="1"/>
        <v>-0.25</v>
      </c>
      <c r="AQ38" s="92">
        <f t="shared" si="2"/>
        <v>63785</v>
      </c>
      <c r="AR38" s="92">
        <f t="shared" si="3"/>
        <v>0</v>
      </c>
      <c r="AS38" s="92">
        <f t="shared" si="4"/>
        <v>-19272</v>
      </c>
      <c r="AU38" s="233">
        <v>2387</v>
      </c>
      <c r="AV38" s="234">
        <v>2387</v>
      </c>
      <c r="AW38" s="234">
        <v>236</v>
      </c>
      <c r="AX38" s="235">
        <v>2151</v>
      </c>
      <c r="AY38" s="233">
        <v>236</v>
      </c>
      <c r="AZ38" s="234">
        <v>236</v>
      </c>
      <c r="BA38" s="234">
        <v>236</v>
      </c>
      <c r="BB38" s="234">
        <v>236</v>
      </c>
      <c r="BC38" s="234">
        <v>236</v>
      </c>
      <c r="BD38" s="235">
        <v>971</v>
      </c>
      <c r="BE38" s="233">
        <v>-33532</v>
      </c>
      <c r="BF38" s="234">
        <v>-33532</v>
      </c>
      <c r="BG38" s="234">
        <v>-3320</v>
      </c>
      <c r="BH38" s="235">
        <v>-30212</v>
      </c>
      <c r="BI38" s="233">
        <v>-3320</v>
      </c>
      <c r="BJ38" s="234">
        <v>-3320</v>
      </c>
      <c r="BK38" s="234">
        <v>-3320</v>
      </c>
      <c r="BL38" s="234">
        <v>-3320</v>
      </c>
      <c r="BM38" s="234">
        <v>-3320</v>
      </c>
      <c r="BN38" s="235">
        <v>-13612</v>
      </c>
      <c r="BO38" s="233">
        <v>-3523</v>
      </c>
      <c r="BP38" s="234">
        <v>-3140</v>
      </c>
      <c r="BQ38" s="234">
        <v>-383</v>
      </c>
      <c r="BR38" s="235">
        <v>-2757</v>
      </c>
      <c r="BS38" s="233">
        <v>-383</v>
      </c>
      <c r="BT38" s="234">
        <v>-383</v>
      </c>
      <c r="BU38" s="234">
        <v>-383</v>
      </c>
      <c r="BV38" s="234">
        <v>-383</v>
      </c>
      <c r="BW38" s="234">
        <v>-383</v>
      </c>
      <c r="BX38" s="235">
        <v>-842</v>
      </c>
    </row>
    <row r="39" spans="1:76">
      <c r="A39" s="186" t="s">
        <v>789</v>
      </c>
      <c r="B39" s="187">
        <v>0</v>
      </c>
      <c r="C39" s="187">
        <v>0</v>
      </c>
      <c r="D39" s="186">
        <v>0</v>
      </c>
      <c r="E39" s="186">
        <v>0</v>
      </c>
      <c r="F39" s="187">
        <v>0</v>
      </c>
      <c r="G39" s="187">
        <v>2666</v>
      </c>
      <c r="H39" s="195">
        <v>-2456</v>
      </c>
      <c r="I39" s="187">
        <v>0</v>
      </c>
      <c r="J39" s="187">
        <v>1</v>
      </c>
      <c r="K39" s="187">
        <v>0</v>
      </c>
      <c r="L39" s="187">
        <v>0</v>
      </c>
      <c r="M39" s="187">
        <v>0</v>
      </c>
      <c r="N39" s="187">
        <v>0</v>
      </c>
      <c r="O39" s="187">
        <v>426</v>
      </c>
      <c r="P39" s="187">
        <v>106.73999999999995</v>
      </c>
      <c r="Q39" s="187">
        <v>0</v>
      </c>
      <c r="R39" s="187">
        <v>-2986</v>
      </c>
      <c r="S39" s="187">
        <v>0</v>
      </c>
      <c r="T39" s="187">
        <v>212.73999999999995</v>
      </c>
      <c r="U39" s="187">
        <v>0</v>
      </c>
      <c r="V39" s="187">
        <v>-2990</v>
      </c>
      <c r="W39" s="187">
        <v>0</v>
      </c>
      <c r="X39" s="187">
        <v>0</v>
      </c>
      <c r="Y39" s="187">
        <v>0</v>
      </c>
      <c r="Z39" s="187">
        <v>1</v>
      </c>
      <c r="AA39" s="187">
        <v>0</v>
      </c>
      <c r="AB39" s="187">
        <v>0</v>
      </c>
      <c r="AC39" s="187">
        <v>0</v>
      </c>
      <c r="AD39" s="187">
        <v>0</v>
      </c>
      <c r="AE39" s="187">
        <v>0</v>
      </c>
      <c r="AF39" s="187">
        <v>1</v>
      </c>
      <c r="AG39" s="175">
        <v>1</v>
      </c>
      <c r="AH39" s="188">
        <v>101</v>
      </c>
      <c r="AI39" s="92">
        <f t="shared" si="5"/>
        <v>0</v>
      </c>
      <c r="AJ39" s="198">
        <v>-3</v>
      </c>
      <c r="AK39" s="196">
        <v>0</v>
      </c>
      <c r="AL39" s="197">
        <v>-2985</v>
      </c>
      <c r="AN39" s="174">
        <f t="shared" si="0"/>
        <v>-2455.2600000000002</v>
      </c>
      <c r="AO39" s="174">
        <f t="shared" si="1"/>
        <v>-0.73999999999978172</v>
      </c>
      <c r="AQ39" s="92">
        <f t="shared" si="2"/>
        <v>0</v>
      </c>
      <c r="AR39" s="92">
        <f t="shared" si="3"/>
        <v>0</v>
      </c>
      <c r="AS39" s="92">
        <f t="shared" si="4"/>
        <v>-2666</v>
      </c>
      <c r="AU39" s="233">
        <v>0</v>
      </c>
      <c r="AV39" s="234">
        <v>0</v>
      </c>
      <c r="AW39" s="234">
        <v>0</v>
      </c>
      <c r="AX39" s="235">
        <v>0</v>
      </c>
      <c r="AY39" s="233">
        <v>0</v>
      </c>
      <c r="AZ39" s="234">
        <v>0</v>
      </c>
      <c r="BA39" s="234">
        <v>0</v>
      </c>
      <c r="BB39" s="234">
        <v>0</v>
      </c>
      <c r="BC39" s="234">
        <v>0</v>
      </c>
      <c r="BD39" s="235">
        <v>0</v>
      </c>
      <c r="BE39" s="233">
        <v>-2985</v>
      </c>
      <c r="BF39" s="234">
        <v>-2985</v>
      </c>
      <c r="BG39" s="234">
        <v>-2985</v>
      </c>
      <c r="BH39" s="235">
        <v>0</v>
      </c>
      <c r="BI39" s="233">
        <v>0</v>
      </c>
      <c r="BJ39" s="234">
        <v>0</v>
      </c>
      <c r="BK39" s="234">
        <v>0</v>
      </c>
      <c r="BL39" s="234">
        <v>0</v>
      </c>
      <c r="BM39" s="234">
        <v>0</v>
      </c>
      <c r="BN39" s="235">
        <v>0</v>
      </c>
      <c r="BO39" s="233">
        <v>-7</v>
      </c>
      <c r="BP39" s="234">
        <v>-3</v>
      </c>
      <c r="BQ39" s="234">
        <v>-3</v>
      </c>
      <c r="BR39" s="235">
        <v>0</v>
      </c>
      <c r="BS39" s="233">
        <v>0</v>
      </c>
      <c r="BT39" s="234">
        <v>0</v>
      </c>
      <c r="BU39" s="234">
        <v>0</v>
      </c>
      <c r="BV39" s="234">
        <v>0</v>
      </c>
      <c r="BW39" s="234">
        <v>0</v>
      </c>
      <c r="BX39" s="235">
        <v>0</v>
      </c>
    </row>
    <row r="40" spans="1:76">
      <c r="A40" s="186" t="s">
        <v>897</v>
      </c>
      <c r="B40" s="187">
        <v>0</v>
      </c>
      <c r="C40" s="187">
        <v>0</v>
      </c>
      <c r="D40" s="186">
        <v>6</v>
      </c>
      <c r="E40" s="186">
        <v>8</v>
      </c>
      <c r="F40" s="187">
        <v>10764</v>
      </c>
      <c r="G40" s="187">
        <v>13345</v>
      </c>
      <c r="H40" s="195">
        <v>1054</v>
      </c>
      <c r="I40" s="187">
        <v>185.57</v>
      </c>
      <c r="J40" s="187">
        <v>-4069</v>
      </c>
      <c r="K40" s="187">
        <v>11167</v>
      </c>
      <c r="L40" s="187">
        <v>10359</v>
      </c>
      <c r="M40" s="187">
        <v>9959</v>
      </c>
      <c r="N40" s="187">
        <v>11658</v>
      </c>
      <c r="O40" s="187">
        <v>1384</v>
      </c>
      <c r="P40" s="187">
        <v>522.13</v>
      </c>
      <c r="Q40" s="187">
        <v>0</v>
      </c>
      <c r="R40" s="187">
        <v>-5702</v>
      </c>
      <c r="S40" s="187">
        <v>1356</v>
      </c>
      <c r="T40" s="187">
        <v>141.13</v>
      </c>
      <c r="U40" s="187">
        <v>0</v>
      </c>
      <c r="V40" s="187">
        <v>-852</v>
      </c>
      <c r="W40" s="187">
        <v>4702</v>
      </c>
      <c r="X40" s="187">
        <v>485</v>
      </c>
      <c r="Y40" s="187">
        <v>0</v>
      </c>
      <c r="Z40" s="187">
        <v>1118</v>
      </c>
      <c r="AA40" s="187">
        <v>-852</v>
      </c>
      <c r="AB40" s="187">
        <v>-852</v>
      </c>
      <c r="AC40" s="187">
        <v>-852</v>
      </c>
      <c r="AD40" s="187">
        <v>-852</v>
      </c>
      <c r="AE40" s="187">
        <v>-626</v>
      </c>
      <c r="AF40" s="187">
        <v>-35</v>
      </c>
      <c r="AG40" s="175">
        <v>5.7</v>
      </c>
      <c r="AH40" s="188">
        <v>102</v>
      </c>
      <c r="AI40" s="92">
        <f t="shared" si="5"/>
        <v>0</v>
      </c>
      <c r="AJ40" s="198">
        <v>-90</v>
      </c>
      <c r="AK40" s="196">
        <v>238</v>
      </c>
      <c r="AL40" s="197">
        <v>-1000</v>
      </c>
      <c r="AN40" s="174">
        <f t="shared" si="0"/>
        <v>1054.1300000000001</v>
      </c>
      <c r="AO40" s="174">
        <f t="shared" si="1"/>
        <v>-0.13000000000010914</v>
      </c>
      <c r="AQ40" s="92">
        <f t="shared" si="2"/>
        <v>10764.000000000002</v>
      </c>
      <c r="AR40" s="92">
        <f t="shared" si="3"/>
        <v>0</v>
      </c>
      <c r="AS40" s="92">
        <f t="shared" si="4"/>
        <v>-2581</v>
      </c>
      <c r="AU40" s="233">
        <v>1356</v>
      </c>
      <c r="AV40" s="234">
        <v>1356</v>
      </c>
      <c r="AW40" s="234">
        <v>238</v>
      </c>
      <c r="AX40" s="235">
        <v>1118</v>
      </c>
      <c r="AY40" s="233">
        <v>238</v>
      </c>
      <c r="AZ40" s="234">
        <v>238</v>
      </c>
      <c r="BA40" s="234">
        <v>238</v>
      </c>
      <c r="BB40" s="234">
        <v>238</v>
      </c>
      <c r="BC40" s="234">
        <v>166</v>
      </c>
      <c r="BD40" s="235">
        <v>0</v>
      </c>
      <c r="BE40" s="233">
        <v>-5702</v>
      </c>
      <c r="BF40" s="234">
        <v>-5702</v>
      </c>
      <c r="BG40" s="234">
        <v>-1000</v>
      </c>
      <c r="BH40" s="235">
        <v>-4702</v>
      </c>
      <c r="BI40" s="233">
        <v>-1000</v>
      </c>
      <c r="BJ40" s="234">
        <v>-1000</v>
      </c>
      <c r="BK40" s="234">
        <v>-1000</v>
      </c>
      <c r="BL40" s="234">
        <v>-1000</v>
      </c>
      <c r="BM40" s="234">
        <v>-702</v>
      </c>
      <c r="BN40" s="235">
        <v>0</v>
      </c>
      <c r="BO40" s="233">
        <v>-665</v>
      </c>
      <c r="BP40" s="234">
        <v>-575</v>
      </c>
      <c r="BQ40" s="234">
        <v>-90</v>
      </c>
      <c r="BR40" s="235">
        <v>-485</v>
      </c>
      <c r="BS40" s="233">
        <v>-90</v>
      </c>
      <c r="BT40" s="234">
        <v>-90</v>
      </c>
      <c r="BU40" s="234">
        <v>-90</v>
      </c>
      <c r="BV40" s="234">
        <v>-90</v>
      </c>
      <c r="BW40" s="234">
        <v>-90</v>
      </c>
      <c r="BX40" s="235">
        <v>-35</v>
      </c>
    </row>
    <row r="41" spans="1:76">
      <c r="A41" s="186" t="s">
        <v>790</v>
      </c>
      <c r="B41" s="187">
        <v>0</v>
      </c>
      <c r="C41" s="187">
        <v>0</v>
      </c>
      <c r="D41" s="186">
        <v>0</v>
      </c>
      <c r="E41" s="186">
        <v>0</v>
      </c>
      <c r="F41" s="187">
        <v>0</v>
      </c>
      <c r="G41" s="187">
        <v>0</v>
      </c>
      <c r="H41" s="195">
        <v>0</v>
      </c>
      <c r="I41" s="187">
        <v>0</v>
      </c>
      <c r="J41" s="187">
        <v>0</v>
      </c>
      <c r="K41" s="187">
        <v>0</v>
      </c>
      <c r="L41" s="187">
        <v>0</v>
      </c>
      <c r="M41" s="187">
        <v>0</v>
      </c>
      <c r="N41" s="187">
        <v>0</v>
      </c>
      <c r="O41" s="187">
        <v>0</v>
      </c>
      <c r="P41" s="187">
        <v>0</v>
      </c>
      <c r="Q41" s="187">
        <v>0</v>
      </c>
      <c r="R41" s="187">
        <v>0</v>
      </c>
      <c r="S41" s="187">
        <v>0</v>
      </c>
      <c r="T41" s="187">
        <v>0</v>
      </c>
      <c r="U41" s="187">
        <v>0</v>
      </c>
      <c r="V41" s="187">
        <v>0</v>
      </c>
      <c r="W41" s="187">
        <v>0</v>
      </c>
      <c r="X41" s="187">
        <v>0</v>
      </c>
      <c r="Y41" s="187">
        <v>0</v>
      </c>
      <c r="Z41" s="187">
        <v>0</v>
      </c>
      <c r="AA41" s="187">
        <v>0</v>
      </c>
      <c r="AB41" s="187">
        <v>0</v>
      </c>
      <c r="AC41" s="187">
        <v>0</v>
      </c>
      <c r="AD41" s="187">
        <v>0</v>
      </c>
      <c r="AE41" s="187">
        <v>0</v>
      </c>
      <c r="AF41" s="187">
        <v>0</v>
      </c>
      <c r="AG41" s="175">
        <v>1</v>
      </c>
      <c r="AH41" s="188">
        <v>103</v>
      </c>
      <c r="AI41" s="92">
        <f t="shared" si="5"/>
        <v>0</v>
      </c>
      <c r="AJ41" s="198">
        <v>0</v>
      </c>
      <c r="AK41" s="196">
        <v>0</v>
      </c>
      <c r="AL41" s="197">
        <v>0</v>
      </c>
      <c r="AN41" s="174">
        <f t="shared" si="0"/>
        <v>0</v>
      </c>
      <c r="AO41" s="174">
        <f t="shared" si="1"/>
        <v>0</v>
      </c>
      <c r="AQ41" s="92">
        <f t="shared" si="2"/>
        <v>0</v>
      </c>
      <c r="AR41" s="92">
        <f t="shared" si="3"/>
        <v>0</v>
      </c>
      <c r="AS41" s="92">
        <f t="shared" si="4"/>
        <v>0</v>
      </c>
      <c r="AU41" s="233">
        <v>0</v>
      </c>
      <c r="AV41" s="234">
        <v>0</v>
      </c>
      <c r="AW41" s="234">
        <v>0</v>
      </c>
      <c r="AX41" s="235">
        <v>0</v>
      </c>
      <c r="AY41" s="233">
        <v>0</v>
      </c>
      <c r="AZ41" s="234">
        <v>0</v>
      </c>
      <c r="BA41" s="234">
        <v>0</v>
      </c>
      <c r="BB41" s="234">
        <v>0</v>
      </c>
      <c r="BC41" s="234">
        <v>0</v>
      </c>
      <c r="BD41" s="235">
        <v>0</v>
      </c>
      <c r="BE41" s="233">
        <v>0</v>
      </c>
      <c r="BF41" s="234">
        <v>0</v>
      </c>
      <c r="BG41" s="234">
        <v>0</v>
      </c>
      <c r="BH41" s="235">
        <v>0</v>
      </c>
      <c r="BI41" s="233">
        <v>0</v>
      </c>
      <c r="BJ41" s="234">
        <v>0</v>
      </c>
      <c r="BK41" s="234">
        <v>0</v>
      </c>
      <c r="BL41" s="234">
        <v>0</v>
      </c>
      <c r="BM41" s="234">
        <v>0</v>
      </c>
      <c r="BN41" s="235">
        <v>0</v>
      </c>
      <c r="BO41" s="233">
        <v>0</v>
      </c>
      <c r="BP41" s="234">
        <v>0</v>
      </c>
      <c r="BQ41" s="234">
        <v>0</v>
      </c>
      <c r="BR41" s="235">
        <v>0</v>
      </c>
      <c r="BS41" s="233">
        <v>0</v>
      </c>
      <c r="BT41" s="234">
        <v>0</v>
      </c>
      <c r="BU41" s="234">
        <v>0</v>
      </c>
      <c r="BV41" s="234">
        <v>0</v>
      </c>
      <c r="BW41" s="234">
        <v>0</v>
      </c>
      <c r="BX41" s="235">
        <v>0</v>
      </c>
    </row>
    <row r="42" spans="1:76">
      <c r="A42" s="186" t="s">
        <v>898</v>
      </c>
      <c r="B42" s="187">
        <v>0</v>
      </c>
      <c r="C42" s="187">
        <v>0</v>
      </c>
      <c r="D42" s="186">
        <v>0</v>
      </c>
      <c r="E42" s="186">
        <v>0</v>
      </c>
      <c r="F42" s="187">
        <v>0</v>
      </c>
      <c r="G42" s="187">
        <v>0</v>
      </c>
      <c r="H42" s="195">
        <v>0</v>
      </c>
      <c r="I42" s="187">
        <v>0</v>
      </c>
      <c r="J42" s="187">
        <v>0</v>
      </c>
      <c r="K42" s="187">
        <v>0</v>
      </c>
      <c r="L42" s="187">
        <v>0</v>
      </c>
      <c r="M42" s="187">
        <v>0</v>
      </c>
      <c r="N42" s="187">
        <v>0</v>
      </c>
      <c r="O42" s="187">
        <v>0</v>
      </c>
      <c r="P42" s="187">
        <v>0</v>
      </c>
      <c r="Q42" s="187">
        <v>0</v>
      </c>
      <c r="R42" s="187">
        <v>0</v>
      </c>
      <c r="S42" s="187">
        <v>0</v>
      </c>
      <c r="T42" s="187">
        <v>0</v>
      </c>
      <c r="U42" s="187">
        <v>0</v>
      </c>
      <c r="V42" s="187">
        <v>0</v>
      </c>
      <c r="W42" s="187">
        <v>0</v>
      </c>
      <c r="X42" s="187">
        <v>0</v>
      </c>
      <c r="Y42" s="187">
        <v>0</v>
      </c>
      <c r="Z42" s="187">
        <v>0</v>
      </c>
      <c r="AA42" s="187">
        <v>0</v>
      </c>
      <c r="AB42" s="187">
        <v>0</v>
      </c>
      <c r="AC42" s="187">
        <v>0</v>
      </c>
      <c r="AD42" s="187">
        <v>0</v>
      </c>
      <c r="AE42" s="187">
        <v>0</v>
      </c>
      <c r="AF42" s="187">
        <v>0</v>
      </c>
      <c r="AG42" s="175">
        <v>1</v>
      </c>
      <c r="AH42" s="188">
        <v>104</v>
      </c>
      <c r="AI42" s="92">
        <f t="shared" si="5"/>
        <v>0</v>
      </c>
      <c r="AJ42" s="198">
        <v>0</v>
      </c>
      <c r="AK42" s="196">
        <v>0</v>
      </c>
      <c r="AL42" s="197">
        <v>0</v>
      </c>
      <c r="AN42" s="174">
        <f t="shared" si="0"/>
        <v>0</v>
      </c>
      <c r="AO42" s="174">
        <f t="shared" si="1"/>
        <v>0</v>
      </c>
      <c r="AQ42" s="92">
        <f t="shared" si="2"/>
        <v>0</v>
      </c>
      <c r="AR42" s="92">
        <f t="shared" si="3"/>
        <v>0</v>
      </c>
      <c r="AS42" s="92">
        <f t="shared" si="4"/>
        <v>0</v>
      </c>
      <c r="AU42" s="233">
        <v>0</v>
      </c>
      <c r="AV42" s="234">
        <v>0</v>
      </c>
      <c r="AW42" s="234">
        <v>0</v>
      </c>
      <c r="AX42" s="235">
        <v>0</v>
      </c>
      <c r="AY42" s="233">
        <v>0</v>
      </c>
      <c r="AZ42" s="234">
        <v>0</v>
      </c>
      <c r="BA42" s="234">
        <v>0</v>
      </c>
      <c r="BB42" s="234">
        <v>0</v>
      </c>
      <c r="BC42" s="234">
        <v>0</v>
      </c>
      <c r="BD42" s="235">
        <v>0</v>
      </c>
      <c r="BE42" s="233">
        <v>0</v>
      </c>
      <c r="BF42" s="234">
        <v>0</v>
      </c>
      <c r="BG42" s="234">
        <v>0</v>
      </c>
      <c r="BH42" s="235">
        <v>0</v>
      </c>
      <c r="BI42" s="233">
        <v>0</v>
      </c>
      <c r="BJ42" s="234">
        <v>0</v>
      </c>
      <c r="BK42" s="234">
        <v>0</v>
      </c>
      <c r="BL42" s="234">
        <v>0</v>
      </c>
      <c r="BM42" s="234">
        <v>0</v>
      </c>
      <c r="BN42" s="235">
        <v>0</v>
      </c>
      <c r="BO42" s="233">
        <v>0</v>
      </c>
      <c r="BP42" s="234">
        <v>0</v>
      </c>
      <c r="BQ42" s="234">
        <v>0</v>
      </c>
      <c r="BR42" s="235">
        <v>0</v>
      </c>
      <c r="BS42" s="233">
        <v>0</v>
      </c>
      <c r="BT42" s="234">
        <v>0</v>
      </c>
      <c r="BU42" s="234">
        <v>0</v>
      </c>
      <c r="BV42" s="234">
        <v>0</v>
      </c>
      <c r="BW42" s="234">
        <v>0</v>
      </c>
      <c r="BX42" s="235">
        <v>0</v>
      </c>
    </row>
    <row r="43" spans="1:76">
      <c r="A43" s="186" t="s">
        <v>899</v>
      </c>
      <c r="B43" s="187">
        <v>0</v>
      </c>
      <c r="C43" s="187">
        <v>0</v>
      </c>
      <c r="D43" s="186">
        <v>8</v>
      </c>
      <c r="E43" s="186">
        <v>8</v>
      </c>
      <c r="F43" s="187">
        <v>23556</v>
      </c>
      <c r="G43" s="187">
        <v>19610</v>
      </c>
      <c r="H43" s="195">
        <v>2913</v>
      </c>
      <c r="I43" s="187">
        <v>727.5300000000002</v>
      </c>
      <c r="J43" s="187">
        <v>657</v>
      </c>
      <c r="K43" s="187">
        <v>25018</v>
      </c>
      <c r="L43" s="187">
        <v>22145</v>
      </c>
      <c r="M43" s="187">
        <v>21031</v>
      </c>
      <c r="N43" s="187">
        <v>26542</v>
      </c>
      <c r="O43" s="187">
        <v>2100</v>
      </c>
      <c r="P43" s="187">
        <v>765.13999999999987</v>
      </c>
      <c r="Q43" s="187">
        <v>0</v>
      </c>
      <c r="R43" s="187">
        <v>-339</v>
      </c>
      <c r="S43" s="187">
        <v>1866</v>
      </c>
      <c r="T43" s="187">
        <v>446.13999999999987</v>
      </c>
      <c r="U43" s="187">
        <v>0</v>
      </c>
      <c r="V43" s="187">
        <v>48</v>
      </c>
      <c r="W43" s="187">
        <v>301</v>
      </c>
      <c r="X43" s="187">
        <v>701</v>
      </c>
      <c r="Y43" s="187">
        <v>0</v>
      </c>
      <c r="Z43" s="187">
        <v>1659</v>
      </c>
      <c r="AA43" s="187">
        <v>48</v>
      </c>
      <c r="AB43" s="187">
        <v>48</v>
      </c>
      <c r="AC43" s="187">
        <v>48</v>
      </c>
      <c r="AD43" s="187">
        <v>48</v>
      </c>
      <c r="AE43" s="187">
        <v>48</v>
      </c>
      <c r="AF43" s="187">
        <v>417</v>
      </c>
      <c r="AG43" s="175">
        <v>9</v>
      </c>
      <c r="AH43" s="188">
        <v>105</v>
      </c>
      <c r="AI43" s="92">
        <f t="shared" si="5"/>
        <v>0</v>
      </c>
      <c r="AJ43" s="198">
        <v>-121</v>
      </c>
      <c r="AK43" s="196">
        <v>207</v>
      </c>
      <c r="AL43" s="197">
        <v>-38</v>
      </c>
      <c r="AN43" s="174">
        <f t="shared" si="0"/>
        <v>2913.14</v>
      </c>
      <c r="AO43" s="174">
        <f t="shared" si="1"/>
        <v>-0.13999999999987267</v>
      </c>
      <c r="AQ43" s="92">
        <f t="shared" si="2"/>
        <v>23556</v>
      </c>
      <c r="AR43" s="92">
        <f t="shared" si="3"/>
        <v>0</v>
      </c>
      <c r="AS43" s="92">
        <f t="shared" si="4"/>
        <v>3945.9999999999995</v>
      </c>
      <c r="AU43" s="233">
        <v>1866</v>
      </c>
      <c r="AV43" s="234">
        <v>1866</v>
      </c>
      <c r="AW43" s="234">
        <v>207</v>
      </c>
      <c r="AX43" s="235">
        <v>1659</v>
      </c>
      <c r="AY43" s="233">
        <v>207</v>
      </c>
      <c r="AZ43" s="234">
        <v>207</v>
      </c>
      <c r="BA43" s="234">
        <v>207</v>
      </c>
      <c r="BB43" s="234">
        <v>207</v>
      </c>
      <c r="BC43" s="234">
        <v>207</v>
      </c>
      <c r="BD43" s="235">
        <v>624</v>
      </c>
      <c r="BE43" s="233">
        <v>-339</v>
      </c>
      <c r="BF43" s="234">
        <v>-339</v>
      </c>
      <c r="BG43" s="234">
        <v>-38</v>
      </c>
      <c r="BH43" s="235">
        <v>-301</v>
      </c>
      <c r="BI43" s="233">
        <v>-38</v>
      </c>
      <c r="BJ43" s="234">
        <v>-38</v>
      </c>
      <c r="BK43" s="234">
        <v>-38</v>
      </c>
      <c r="BL43" s="234">
        <v>-38</v>
      </c>
      <c r="BM43" s="234">
        <v>-38</v>
      </c>
      <c r="BN43" s="235">
        <v>-111</v>
      </c>
      <c r="BO43" s="233">
        <v>-943</v>
      </c>
      <c r="BP43" s="234">
        <v>-822</v>
      </c>
      <c r="BQ43" s="234">
        <v>-121</v>
      </c>
      <c r="BR43" s="235">
        <v>-701</v>
      </c>
      <c r="BS43" s="233">
        <v>-121</v>
      </c>
      <c r="BT43" s="234">
        <v>-121</v>
      </c>
      <c r="BU43" s="234">
        <v>-121</v>
      </c>
      <c r="BV43" s="234">
        <v>-121</v>
      </c>
      <c r="BW43" s="234">
        <v>-121</v>
      </c>
      <c r="BX43" s="235">
        <v>-96</v>
      </c>
    </row>
    <row r="44" spans="1:76">
      <c r="A44" s="186" t="s">
        <v>900</v>
      </c>
      <c r="B44" s="187">
        <v>0</v>
      </c>
      <c r="C44" s="187">
        <v>0</v>
      </c>
      <c r="D44" s="186">
        <v>1</v>
      </c>
      <c r="E44" s="186">
        <v>1</v>
      </c>
      <c r="F44" s="187">
        <v>1354</v>
      </c>
      <c r="G44" s="187">
        <v>1167</v>
      </c>
      <c r="H44" s="195">
        <v>177</v>
      </c>
      <c r="I44" s="187">
        <v>0</v>
      </c>
      <c r="J44" s="187">
        <v>-79</v>
      </c>
      <c r="K44" s="187">
        <v>1529</v>
      </c>
      <c r="L44" s="187">
        <v>1197</v>
      </c>
      <c r="M44" s="187">
        <v>1080</v>
      </c>
      <c r="N44" s="187">
        <v>1678</v>
      </c>
      <c r="O44" s="187">
        <v>138</v>
      </c>
      <c r="P44" s="187">
        <v>46</v>
      </c>
      <c r="Q44" s="187">
        <v>0</v>
      </c>
      <c r="R44" s="187">
        <v>42</v>
      </c>
      <c r="S44" s="187">
        <v>-39</v>
      </c>
      <c r="T44" s="187">
        <v>0</v>
      </c>
      <c r="U44" s="187">
        <v>0</v>
      </c>
      <c r="V44" s="187">
        <v>-7</v>
      </c>
      <c r="W44" s="187">
        <v>0</v>
      </c>
      <c r="X44" s="187">
        <v>118</v>
      </c>
      <c r="Y44" s="187">
        <v>39</v>
      </c>
      <c r="Z44" s="187">
        <v>0</v>
      </c>
      <c r="AA44" s="187">
        <v>-7</v>
      </c>
      <c r="AB44" s="187">
        <v>-7</v>
      </c>
      <c r="AC44" s="187">
        <v>-7</v>
      </c>
      <c r="AD44" s="187">
        <v>-7</v>
      </c>
      <c r="AE44" s="187">
        <v>-7</v>
      </c>
      <c r="AF44" s="187">
        <v>-44</v>
      </c>
      <c r="AG44" s="175">
        <v>13.8</v>
      </c>
      <c r="AH44" s="188">
        <v>106</v>
      </c>
      <c r="AI44" s="92">
        <f t="shared" si="5"/>
        <v>0</v>
      </c>
      <c r="AJ44" s="198">
        <v>-7</v>
      </c>
      <c r="AK44" s="196">
        <v>-3</v>
      </c>
      <c r="AL44" s="197">
        <v>3</v>
      </c>
      <c r="AN44" s="174">
        <f t="shared" si="0"/>
        <v>177</v>
      </c>
      <c r="AO44" s="174">
        <f t="shared" si="1"/>
        <v>0</v>
      </c>
      <c r="AQ44" s="92">
        <f t="shared" si="2"/>
        <v>1354</v>
      </c>
      <c r="AR44" s="92">
        <f t="shared" si="3"/>
        <v>0</v>
      </c>
      <c r="AS44" s="92">
        <f t="shared" si="4"/>
        <v>187</v>
      </c>
      <c r="AU44" s="233">
        <v>-39</v>
      </c>
      <c r="AV44" s="234">
        <v>-39</v>
      </c>
      <c r="AW44" s="234">
        <v>-3</v>
      </c>
      <c r="AX44" s="235">
        <v>-36</v>
      </c>
      <c r="AY44" s="233">
        <v>-3</v>
      </c>
      <c r="AZ44" s="234">
        <v>-3</v>
      </c>
      <c r="BA44" s="234">
        <v>-3</v>
      </c>
      <c r="BB44" s="234">
        <v>-3</v>
      </c>
      <c r="BC44" s="234">
        <v>-3</v>
      </c>
      <c r="BD44" s="235">
        <v>-21</v>
      </c>
      <c r="BE44" s="233">
        <v>42</v>
      </c>
      <c r="BF44" s="234">
        <v>42</v>
      </c>
      <c r="BG44" s="234">
        <v>3</v>
      </c>
      <c r="BH44" s="235">
        <v>39</v>
      </c>
      <c r="BI44" s="233">
        <v>3</v>
      </c>
      <c r="BJ44" s="234">
        <v>3</v>
      </c>
      <c r="BK44" s="234">
        <v>3</v>
      </c>
      <c r="BL44" s="234">
        <v>3</v>
      </c>
      <c r="BM44" s="234">
        <v>3</v>
      </c>
      <c r="BN44" s="235">
        <v>24</v>
      </c>
      <c r="BO44" s="233">
        <v>-96</v>
      </c>
      <c r="BP44" s="234">
        <v>-89</v>
      </c>
      <c r="BQ44" s="234">
        <v>-7</v>
      </c>
      <c r="BR44" s="235">
        <v>-82</v>
      </c>
      <c r="BS44" s="233">
        <v>-7</v>
      </c>
      <c r="BT44" s="234">
        <v>-7</v>
      </c>
      <c r="BU44" s="234">
        <v>-7</v>
      </c>
      <c r="BV44" s="234">
        <v>-7</v>
      </c>
      <c r="BW44" s="234">
        <v>-7</v>
      </c>
      <c r="BX44" s="235">
        <v>-47</v>
      </c>
    </row>
    <row r="45" spans="1:76">
      <c r="A45" s="186" t="s">
        <v>901</v>
      </c>
      <c r="B45" s="187">
        <v>0</v>
      </c>
      <c r="C45" s="187">
        <v>0</v>
      </c>
      <c r="D45" s="186">
        <v>0</v>
      </c>
      <c r="E45" s="186">
        <v>0</v>
      </c>
      <c r="F45" s="187">
        <v>0</v>
      </c>
      <c r="G45" s="187">
        <v>0</v>
      </c>
      <c r="H45" s="195">
        <v>0</v>
      </c>
      <c r="I45" s="187">
        <v>0</v>
      </c>
      <c r="J45" s="187">
        <v>0</v>
      </c>
      <c r="K45" s="187">
        <v>0</v>
      </c>
      <c r="L45" s="187">
        <v>0</v>
      </c>
      <c r="M45" s="187">
        <v>0</v>
      </c>
      <c r="N45" s="187">
        <v>0</v>
      </c>
      <c r="O45" s="187">
        <v>0</v>
      </c>
      <c r="P45" s="187">
        <v>0</v>
      </c>
      <c r="Q45" s="187">
        <v>0</v>
      </c>
      <c r="R45" s="187">
        <v>0</v>
      </c>
      <c r="S45" s="187">
        <v>0</v>
      </c>
      <c r="T45" s="187">
        <v>0</v>
      </c>
      <c r="U45" s="187">
        <v>0</v>
      </c>
      <c r="V45" s="187">
        <v>0</v>
      </c>
      <c r="W45" s="187">
        <v>0</v>
      </c>
      <c r="X45" s="187">
        <v>0</v>
      </c>
      <c r="Y45" s="187">
        <v>0</v>
      </c>
      <c r="Z45" s="187">
        <v>0</v>
      </c>
      <c r="AA45" s="187">
        <v>0</v>
      </c>
      <c r="AB45" s="187">
        <v>0</v>
      </c>
      <c r="AC45" s="187">
        <v>0</v>
      </c>
      <c r="AD45" s="187">
        <v>0</v>
      </c>
      <c r="AE45" s="187">
        <v>0</v>
      </c>
      <c r="AF45" s="187">
        <v>0</v>
      </c>
      <c r="AG45" s="175">
        <v>1</v>
      </c>
      <c r="AH45" s="188">
        <v>7</v>
      </c>
      <c r="AI45" s="92">
        <f t="shared" si="5"/>
        <v>0</v>
      </c>
      <c r="AJ45" s="198">
        <v>0</v>
      </c>
      <c r="AK45" s="196">
        <v>0</v>
      </c>
      <c r="AL45" s="197">
        <v>0</v>
      </c>
      <c r="AN45" s="174">
        <f t="shared" si="0"/>
        <v>0</v>
      </c>
      <c r="AO45" s="174">
        <f t="shared" si="1"/>
        <v>0</v>
      </c>
      <c r="AQ45" s="92">
        <f t="shared" si="2"/>
        <v>0</v>
      </c>
      <c r="AR45" s="92">
        <f t="shared" si="3"/>
        <v>0</v>
      </c>
      <c r="AS45" s="92">
        <f t="shared" si="4"/>
        <v>0</v>
      </c>
      <c r="AU45" s="233">
        <v>0</v>
      </c>
      <c r="AV45" s="234">
        <v>0</v>
      </c>
      <c r="AW45" s="234">
        <v>0</v>
      </c>
      <c r="AX45" s="235">
        <v>0</v>
      </c>
      <c r="AY45" s="233">
        <v>0</v>
      </c>
      <c r="AZ45" s="234">
        <v>0</v>
      </c>
      <c r="BA45" s="234">
        <v>0</v>
      </c>
      <c r="BB45" s="234">
        <v>0</v>
      </c>
      <c r="BC45" s="234">
        <v>0</v>
      </c>
      <c r="BD45" s="235">
        <v>0</v>
      </c>
      <c r="BE45" s="233">
        <v>0</v>
      </c>
      <c r="BF45" s="234">
        <v>0</v>
      </c>
      <c r="BG45" s="234">
        <v>0</v>
      </c>
      <c r="BH45" s="235">
        <v>0</v>
      </c>
      <c r="BI45" s="233">
        <v>0</v>
      </c>
      <c r="BJ45" s="234">
        <v>0</v>
      </c>
      <c r="BK45" s="234">
        <v>0</v>
      </c>
      <c r="BL45" s="234">
        <v>0</v>
      </c>
      <c r="BM45" s="234">
        <v>0</v>
      </c>
      <c r="BN45" s="235">
        <v>0</v>
      </c>
      <c r="BO45" s="233">
        <v>0</v>
      </c>
      <c r="BP45" s="234">
        <v>0</v>
      </c>
      <c r="BQ45" s="234">
        <v>0</v>
      </c>
      <c r="BR45" s="235">
        <v>0</v>
      </c>
      <c r="BS45" s="233">
        <v>0</v>
      </c>
      <c r="BT45" s="234">
        <v>0</v>
      </c>
      <c r="BU45" s="234">
        <v>0</v>
      </c>
      <c r="BV45" s="234">
        <v>0</v>
      </c>
      <c r="BW45" s="234">
        <v>0</v>
      </c>
      <c r="BX45" s="235">
        <v>0</v>
      </c>
    </row>
    <row r="46" spans="1:76">
      <c r="A46" s="186" t="s">
        <v>902</v>
      </c>
      <c r="B46" s="187">
        <v>0</v>
      </c>
      <c r="C46" s="187">
        <v>0</v>
      </c>
      <c r="D46" s="186">
        <v>0</v>
      </c>
      <c r="E46" s="186">
        <v>0</v>
      </c>
      <c r="F46" s="187">
        <v>0</v>
      </c>
      <c r="G46" s="187">
        <v>0</v>
      </c>
      <c r="H46" s="195">
        <v>0</v>
      </c>
      <c r="I46" s="187">
        <v>0</v>
      </c>
      <c r="J46" s="187">
        <v>0</v>
      </c>
      <c r="K46" s="187">
        <v>0</v>
      </c>
      <c r="L46" s="187">
        <v>0</v>
      </c>
      <c r="M46" s="187">
        <v>0</v>
      </c>
      <c r="N46" s="187">
        <v>0</v>
      </c>
      <c r="O46" s="187">
        <v>0</v>
      </c>
      <c r="P46" s="187">
        <v>0</v>
      </c>
      <c r="Q46" s="187">
        <v>0</v>
      </c>
      <c r="R46" s="187">
        <v>0</v>
      </c>
      <c r="S46" s="187">
        <v>0</v>
      </c>
      <c r="T46" s="187">
        <v>0</v>
      </c>
      <c r="U46" s="187">
        <v>0</v>
      </c>
      <c r="V46" s="187">
        <v>0</v>
      </c>
      <c r="W46" s="187">
        <v>0</v>
      </c>
      <c r="X46" s="187">
        <v>0</v>
      </c>
      <c r="Y46" s="187">
        <v>0</v>
      </c>
      <c r="Z46" s="187">
        <v>0</v>
      </c>
      <c r="AA46" s="187">
        <v>0</v>
      </c>
      <c r="AB46" s="187">
        <v>0</v>
      </c>
      <c r="AC46" s="187">
        <v>0</v>
      </c>
      <c r="AD46" s="187">
        <v>0</v>
      </c>
      <c r="AE46" s="187">
        <v>0</v>
      </c>
      <c r="AF46" s="187">
        <v>0</v>
      </c>
      <c r="AG46" s="175">
        <v>1</v>
      </c>
      <c r="AH46" s="188">
        <v>107</v>
      </c>
      <c r="AI46" s="92">
        <f t="shared" si="5"/>
        <v>0</v>
      </c>
      <c r="AJ46" s="198">
        <v>0</v>
      </c>
      <c r="AK46" s="196">
        <v>0</v>
      </c>
      <c r="AL46" s="197">
        <v>0</v>
      </c>
      <c r="AN46" s="174">
        <f t="shared" si="0"/>
        <v>0</v>
      </c>
      <c r="AO46" s="174">
        <f t="shared" si="1"/>
        <v>0</v>
      </c>
      <c r="AQ46" s="92">
        <f t="shared" si="2"/>
        <v>0</v>
      </c>
      <c r="AR46" s="92">
        <f t="shared" si="3"/>
        <v>0</v>
      </c>
      <c r="AS46" s="92">
        <f t="shared" si="4"/>
        <v>0</v>
      </c>
      <c r="AU46" s="233">
        <v>0</v>
      </c>
      <c r="AV46" s="234">
        <v>0</v>
      </c>
      <c r="AW46" s="234">
        <v>0</v>
      </c>
      <c r="AX46" s="235">
        <v>0</v>
      </c>
      <c r="AY46" s="233">
        <v>0</v>
      </c>
      <c r="AZ46" s="234">
        <v>0</v>
      </c>
      <c r="BA46" s="234">
        <v>0</v>
      </c>
      <c r="BB46" s="234">
        <v>0</v>
      </c>
      <c r="BC46" s="234">
        <v>0</v>
      </c>
      <c r="BD46" s="235">
        <v>0</v>
      </c>
      <c r="BE46" s="233">
        <v>0</v>
      </c>
      <c r="BF46" s="234">
        <v>0</v>
      </c>
      <c r="BG46" s="234">
        <v>0</v>
      </c>
      <c r="BH46" s="235">
        <v>0</v>
      </c>
      <c r="BI46" s="233">
        <v>0</v>
      </c>
      <c r="BJ46" s="234">
        <v>0</v>
      </c>
      <c r="BK46" s="234">
        <v>0</v>
      </c>
      <c r="BL46" s="234">
        <v>0</v>
      </c>
      <c r="BM46" s="234">
        <v>0</v>
      </c>
      <c r="BN46" s="235">
        <v>0</v>
      </c>
      <c r="BO46" s="233">
        <v>0</v>
      </c>
      <c r="BP46" s="234">
        <v>0</v>
      </c>
      <c r="BQ46" s="234">
        <v>0</v>
      </c>
      <c r="BR46" s="235">
        <v>0</v>
      </c>
      <c r="BS46" s="233">
        <v>0</v>
      </c>
      <c r="BT46" s="234">
        <v>0</v>
      </c>
      <c r="BU46" s="234">
        <v>0</v>
      </c>
      <c r="BV46" s="234">
        <v>0</v>
      </c>
      <c r="BW46" s="234">
        <v>0</v>
      </c>
      <c r="BX46" s="235">
        <v>0</v>
      </c>
    </row>
    <row r="47" spans="1:76">
      <c r="A47" s="186" t="s">
        <v>903</v>
      </c>
      <c r="B47" s="187">
        <v>0</v>
      </c>
      <c r="C47" s="187">
        <v>0</v>
      </c>
      <c r="D47" s="186">
        <v>0</v>
      </c>
      <c r="E47" s="186">
        <v>0</v>
      </c>
      <c r="F47" s="187">
        <v>0</v>
      </c>
      <c r="G47" s="187">
        <v>0</v>
      </c>
      <c r="H47" s="195">
        <v>0</v>
      </c>
      <c r="I47" s="187">
        <v>0</v>
      </c>
      <c r="J47" s="187">
        <v>0</v>
      </c>
      <c r="K47" s="187">
        <v>0</v>
      </c>
      <c r="L47" s="187">
        <v>0</v>
      </c>
      <c r="M47" s="187">
        <v>0</v>
      </c>
      <c r="N47" s="187">
        <v>0</v>
      </c>
      <c r="O47" s="187">
        <v>0</v>
      </c>
      <c r="P47" s="187">
        <v>0</v>
      </c>
      <c r="Q47" s="187">
        <v>0</v>
      </c>
      <c r="R47" s="187">
        <v>0</v>
      </c>
      <c r="S47" s="187">
        <v>0</v>
      </c>
      <c r="T47" s="187">
        <v>0</v>
      </c>
      <c r="U47" s="187">
        <v>0</v>
      </c>
      <c r="V47" s="187">
        <v>0</v>
      </c>
      <c r="W47" s="187">
        <v>0</v>
      </c>
      <c r="X47" s="187">
        <v>0</v>
      </c>
      <c r="Y47" s="187">
        <v>0</v>
      </c>
      <c r="Z47" s="187">
        <v>0</v>
      </c>
      <c r="AA47" s="187">
        <v>0</v>
      </c>
      <c r="AB47" s="187">
        <v>0</v>
      </c>
      <c r="AC47" s="187">
        <v>0</v>
      </c>
      <c r="AD47" s="187">
        <v>0</v>
      </c>
      <c r="AE47" s="187">
        <v>0</v>
      </c>
      <c r="AF47" s="187">
        <v>0</v>
      </c>
      <c r="AG47" s="175">
        <v>1</v>
      </c>
      <c r="AH47" s="188">
        <v>108</v>
      </c>
      <c r="AI47" s="92">
        <f t="shared" si="5"/>
        <v>0</v>
      </c>
      <c r="AJ47" s="198">
        <v>0</v>
      </c>
      <c r="AK47" s="196">
        <v>0</v>
      </c>
      <c r="AL47" s="197">
        <v>0</v>
      </c>
      <c r="AN47" s="174">
        <f t="shared" si="0"/>
        <v>0</v>
      </c>
      <c r="AO47" s="174">
        <f t="shared" si="1"/>
        <v>0</v>
      </c>
      <c r="AQ47" s="92">
        <f t="shared" si="2"/>
        <v>0</v>
      </c>
      <c r="AR47" s="92">
        <f t="shared" si="3"/>
        <v>0</v>
      </c>
      <c r="AS47" s="92">
        <f t="shared" si="4"/>
        <v>0</v>
      </c>
      <c r="AU47" s="233">
        <v>0</v>
      </c>
      <c r="AV47" s="234">
        <v>0</v>
      </c>
      <c r="AW47" s="234">
        <v>0</v>
      </c>
      <c r="AX47" s="235">
        <v>0</v>
      </c>
      <c r="AY47" s="233">
        <v>0</v>
      </c>
      <c r="AZ47" s="234">
        <v>0</v>
      </c>
      <c r="BA47" s="234">
        <v>0</v>
      </c>
      <c r="BB47" s="234">
        <v>0</v>
      </c>
      <c r="BC47" s="234">
        <v>0</v>
      </c>
      <c r="BD47" s="235">
        <v>0</v>
      </c>
      <c r="BE47" s="233">
        <v>0</v>
      </c>
      <c r="BF47" s="234">
        <v>0</v>
      </c>
      <c r="BG47" s="234">
        <v>0</v>
      </c>
      <c r="BH47" s="235">
        <v>0</v>
      </c>
      <c r="BI47" s="233">
        <v>0</v>
      </c>
      <c r="BJ47" s="234">
        <v>0</v>
      </c>
      <c r="BK47" s="234">
        <v>0</v>
      </c>
      <c r="BL47" s="234">
        <v>0</v>
      </c>
      <c r="BM47" s="234">
        <v>0</v>
      </c>
      <c r="BN47" s="235">
        <v>0</v>
      </c>
      <c r="BO47" s="233">
        <v>0</v>
      </c>
      <c r="BP47" s="234">
        <v>0</v>
      </c>
      <c r="BQ47" s="234">
        <v>0</v>
      </c>
      <c r="BR47" s="235">
        <v>0</v>
      </c>
      <c r="BS47" s="233">
        <v>0</v>
      </c>
      <c r="BT47" s="234">
        <v>0</v>
      </c>
      <c r="BU47" s="234">
        <v>0</v>
      </c>
      <c r="BV47" s="234">
        <v>0</v>
      </c>
      <c r="BW47" s="234">
        <v>0</v>
      </c>
      <c r="BX47" s="235">
        <v>0</v>
      </c>
    </row>
    <row r="48" spans="1:76">
      <c r="A48" s="186" t="s">
        <v>904</v>
      </c>
      <c r="B48" s="187">
        <v>0</v>
      </c>
      <c r="C48" s="187">
        <v>0</v>
      </c>
      <c r="D48" s="186">
        <v>0</v>
      </c>
      <c r="E48" s="186">
        <v>0</v>
      </c>
      <c r="F48" s="187">
        <v>0</v>
      </c>
      <c r="G48" s="187">
        <v>249603</v>
      </c>
      <c r="H48" s="195">
        <v>-249664</v>
      </c>
      <c r="I48" s="187">
        <v>0</v>
      </c>
      <c r="J48" s="187">
        <v>-11894</v>
      </c>
      <c r="K48" s="187">
        <v>0</v>
      </c>
      <c r="L48" s="187">
        <v>0</v>
      </c>
      <c r="M48" s="187">
        <v>0</v>
      </c>
      <c r="N48" s="187">
        <v>0</v>
      </c>
      <c r="O48" s="187">
        <v>38232</v>
      </c>
      <c r="P48" s="187">
        <v>10219.129999999996</v>
      </c>
      <c r="Q48" s="187">
        <v>0</v>
      </c>
      <c r="R48" s="187">
        <v>-296486</v>
      </c>
      <c r="S48" s="187">
        <v>0</v>
      </c>
      <c r="T48" s="187">
        <v>1568.129999999996</v>
      </c>
      <c r="U48" s="187">
        <v>0</v>
      </c>
      <c r="V48" s="187">
        <v>-298115</v>
      </c>
      <c r="W48" s="187">
        <v>0</v>
      </c>
      <c r="X48" s="187">
        <v>11894</v>
      </c>
      <c r="Y48" s="187">
        <v>0</v>
      </c>
      <c r="Z48" s="187">
        <v>0</v>
      </c>
      <c r="AA48" s="187">
        <v>-1629</v>
      </c>
      <c r="AB48" s="187">
        <v>-1629</v>
      </c>
      <c r="AC48" s="187">
        <v>-1629</v>
      </c>
      <c r="AD48" s="187">
        <v>-1629</v>
      </c>
      <c r="AE48" s="187">
        <v>-1629</v>
      </c>
      <c r="AF48" s="187">
        <v>-3749</v>
      </c>
      <c r="AG48" s="175">
        <v>1</v>
      </c>
      <c r="AH48" s="188">
        <v>109</v>
      </c>
      <c r="AI48" s="92">
        <f t="shared" si="5"/>
        <v>0</v>
      </c>
      <c r="AJ48" s="198">
        <v>-1629</v>
      </c>
      <c r="AK48" s="196">
        <v>0</v>
      </c>
      <c r="AL48" s="197">
        <v>-296486</v>
      </c>
      <c r="AN48" s="174">
        <f t="shared" si="0"/>
        <v>-249663.87</v>
      </c>
      <c r="AO48" s="174">
        <f t="shared" si="1"/>
        <v>-0.13000000000465661</v>
      </c>
      <c r="AQ48" s="92">
        <f t="shared" si="2"/>
        <v>8.6401996668428183E-12</v>
      </c>
      <c r="AR48" s="92">
        <f t="shared" si="3"/>
        <v>8.6401996668428183E-12</v>
      </c>
      <c r="AS48" s="92">
        <f t="shared" si="4"/>
        <v>-249603</v>
      </c>
      <c r="AU48" s="233">
        <v>0</v>
      </c>
      <c r="AV48" s="234">
        <v>0</v>
      </c>
      <c r="AW48" s="234">
        <v>0</v>
      </c>
      <c r="AX48" s="235">
        <v>0</v>
      </c>
      <c r="AY48" s="233">
        <v>0</v>
      </c>
      <c r="AZ48" s="234">
        <v>0</v>
      </c>
      <c r="BA48" s="234">
        <v>0</v>
      </c>
      <c r="BB48" s="234">
        <v>0</v>
      </c>
      <c r="BC48" s="234">
        <v>0</v>
      </c>
      <c r="BD48" s="235">
        <v>0</v>
      </c>
      <c r="BE48" s="233">
        <v>-296486</v>
      </c>
      <c r="BF48" s="234">
        <v>-296486</v>
      </c>
      <c r="BG48" s="234">
        <v>-296486</v>
      </c>
      <c r="BH48" s="235">
        <v>0</v>
      </c>
      <c r="BI48" s="233">
        <v>0</v>
      </c>
      <c r="BJ48" s="234">
        <v>0</v>
      </c>
      <c r="BK48" s="234">
        <v>0</v>
      </c>
      <c r="BL48" s="234">
        <v>0</v>
      </c>
      <c r="BM48" s="234">
        <v>0</v>
      </c>
      <c r="BN48" s="235">
        <v>0</v>
      </c>
      <c r="BO48" s="233">
        <v>-15152</v>
      </c>
      <c r="BP48" s="234">
        <v>-13523</v>
      </c>
      <c r="BQ48" s="234">
        <v>-1629</v>
      </c>
      <c r="BR48" s="235">
        <v>-11894</v>
      </c>
      <c r="BS48" s="233">
        <v>-1629</v>
      </c>
      <c r="BT48" s="234">
        <v>-1629</v>
      </c>
      <c r="BU48" s="234">
        <v>-1629</v>
      </c>
      <c r="BV48" s="234">
        <v>-1629</v>
      </c>
      <c r="BW48" s="234">
        <v>-1629</v>
      </c>
      <c r="BX48" s="235">
        <v>-3749</v>
      </c>
    </row>
    <row r="49" spans="1:76">
      <c r="A49" s="186" t="s">
        <v>905</v>
      </c>
      <c r="B49" s="187">
        <v>0</v>
      </c>
      <c r="C49" s="187">
        <v>0</v>
      </c>
      <c r="D49" s="186">
        <v>0</v>
      </c>
      <c r="E49" s="186">
        <v>0</v>
      </c>
      <c r="F49" s="187">
        <v>0</v>
      </c>
      <c r="G49" s="187">
        <v>0</v>
      </c>
      <c r="H49" s="195">
        <v>0</v>
      </c>
      <c r="I49" s="187">
        <v>0</v>
      </c>
      <c r="J49" s="187">
        <v>0</v>
      </c>
      <c r="K49" s="187">
        <v>0</v>
      </c>
      <c r="L49" s="187">
        <v>0</v>
      </c>
      <c r="M49" s="187">
        <v>0</v>
      </c>
      <c r="N49" s="187">
        <v>0</v>
      </c>
      <c r="O49" s="187">
        <v>0</v>
      </c>
      <c r="P49" s="187">
        <v>0</v>
      </c>
      <c r="Q49" s="187">
        <v>0</v>
      </c>
      <c r="R49" s="187">
        <v>0</v>
      </c>
      <c r="S49" s="187">
        <v>0</v>
      </c>
      <c r="T49" s="187">
        <v>0</v>
      </c>
      <c r="U49" s="187">
        <v>0</v>
      </c>
      <c r="V49" s="187">
        <v>0</v>
      </c>
      <c r="W49" s="187">
        <v>0</v>
      </c>
      <c r="X49" s="187">
        <v>0</v>
      </c>
      <c r="Y49" s="187">
        <v>0</v>
      </c>
      <c r="Z49" s="187">
        <v>0</v>
      </c>
      <c r="AA49" s="187">
        <v>0</v>
      </c>
      <c r="AB49" s="187">
        <v>0</v>
      </c>
      <c r="AC49" s="187">
        <v>0</v>
      </c>
      <c r="AD49" s="187">
        <v>0</v>
      </c>
      <c r="AE49" s="187">
        <v>0</v>
      </c>
      <c r="AF49" s="187">
        <v>0</v>
      </c>
      <c r="AG49" s="175">
        <v>1</v>
      </c>
      <c r="AH49" s="188">
        <v>110</v>
      </c>
      <c r="AI49" s="92">
        <f t="shared" si="5"/>
        <v>0</v>
      </c>
      <c r="AJ49" s="198">
        <v>0</v>
      </c>
      <c r="AK49" s="196">
        <v>0</v>
      </c>
      <c r="AL49" s="197">
        <v>0</v>
      </c>
      <c r="AN49" s="174">
        <f t="shared" si="0"/>
        <v>0</v>
      </c>
      <c r="AO49" s="174">
        <f t="shared" si="1"/>
        <v>0</v>
      </c>
      <c r="AQ49" s="92">
        <f t="shared" si="2"/>
        <v>0</v>
      </c>
      <c r="AR49" s="92">
        <f t="shared" si="3"/>
        <v>0</v>
      </c>
      <c r="AS49" s="92">
        <f t="shared" si="4"/>
        <v>0</v>
      </c>
      <c r="AU49" s="233">
        <v>0</v>
      </c>
      <c r="AV49" s="234">
        <v>0</v>
      </c>
      <c r="AW49" s="234">
        <v>0</v>
      </c>
      <c r="AX49" s="235">
        <v>0</v>
      </c>
      <c r="AY49" s="233">
        <v>0</v>
      </c>
      <c r="AZ49" s="234">
        <v>0</v>
      </c>
      <c r="BA49" s="234">
        <v>0</v>
      </c>
      <c r="BB49" s="234">
        <v>0</v>
      </c>
      <c r="BC49" s="234">
        <v>0</v>
      </c>
      <c r="BD49" s="235">
        <v>0</v>
      </c>
      <c r="BE49" s="233">
        <v>0</v>
      </c>
      <c r="BF49" s="234">
        <v>0</v>
      </c>
      <c r="BG49" s="234">
        <v>0</v>
      </c>
      <c r="BH49" s="235">
        <v>0</v>
      </c>
      <c r="BI49" s="233">
        <v>0</v>
      </c>
      <c r="BJ49" s="234">
        <v>0</v>
      </c>
      <c r="BK49" s="234">
        <v>0</v>
      </c>
      <c r="BL49" s="234">
        <v>0</v>
      </c>
      <c r="BM49" s="234">
        <v>0</v>
      </c>
      <c r="BN49" s="235">
        <v>0</v>
      </c>
      <c r="BO49" s="233">
        <v>0</v>
      </c>
      <c r="BP49" s="234">
        <v>0</v>
      </c>
      <c r="BQ49" s="234">
        <v>0</v>
      </c>
      <c r="BR49" s="235">
        <v>0</v>
      </c>
      <c r="BS49" s="233">
        <v>0</v>
      </c>
      <c r="BT49" s="234">
        <v>0</v>
      </c>
      <c r="BU49" s="234">
        <v>0</v>
      </c>
      <c r="BV49" s="234">
        <v>0</v>
      </c>
      <c r="BW49" s="234">
        <v>0</v>
      </c>
      <c r="BX49" s="235">
        <v>0</v>
      </c>
    </row>
    <row r="50" spans="1:76">
      <c r="A50" s="186" t="s">
        <v>906</v>
      </c>
      <c r="B50" s="187">
        <v>0</v>
      </c>
      <c r="C50" s="187">
        <v>0</v>
      </c>
      <c r="D50" s="186">
        <v>6</v>
      </c>
      <c r="E50" s="186">
        <v>8</v>
      </c>
      <c r="F50" s="187">
        <v>5458</v>
      </c>
      <c r="G50" s="187">
        <v>15495</v>
      </c>
      <c r="H50" s="195">
        <v>715</v>
      </c>
      <c r="I50" s="187">
        <v>57.83</v>
      </c>
      <c r="J50" s="187">
        <v>-11340</v>
      </c>
      <c r="K50" s="187">
        <v>5764</v>
      </c>
      <c r="L50" s="187">
        <v>5174</v>
      </c>
      <c r="M50" s="187">
        <v>4901</v>
      </c>
      <c r="N50" s="187">
        <v>6160</v>
      </c>
      <c r="O50" s="187">
        <v>1666</v>
      </c>
      <c r="P50" s="187">
        <v>608.44999999999993</v>
      </c>
      <c r="Q50" s="187">
        <v>0</v>
      </c>
      <c r="R50" s="187">
        <v>-12406</v>
      </c>
      <c r="S50" s="187">
        <v>254</v>
      </c>
      <c r="T50" s="187">
        <v>159.44999999999993</v>
      </c>
      <c r="U50" s="187">
        <v>0</v>
      </c>
      <c r="V50" s="187">
        <v>-1559</v>
      </c>
      <c r="W50" s="187">
        <v>10929</v>
      </c>
      <c r="X50" s="187">
        <v>635</v>
      </c>
      <c r="Y50" s="187">
        <v>0</v>
      </c>
      <c r="Z50" s="187">
        <v>224</v>
      </c>
      <c r="AA50" s="187">
        <v>-1559</v>
      </c>
      <c r="AB50" s="187">
        <v>-1559</v>
      </c>
      <c r="AC50" s="187">
        <v>-1559</v>
      </c>
      <c r="AD50" s="187">
        <v>-1559</v>
      </c>
      <c r="AE50" s="187">
        <v>-1559</v>
      </c>
      <c r="AF50" s="187">
        <v>-3545</v>
      </c>
      <c r="AG50" s="175">
        <v>8.4</v>
      </c>
      <c r="AH50" s="188">
        <v>111</v>
      </c>
      <c r="AI50" s="92">
        <f t="shared" si="5"/>
        <v>0</v>
      </c>
      <c r="AJ50" s="198">
        <v>-112</v>
      </c>
      <c r="AK50" s="196">
        <v>30</v>
      </c>
      <c r="AL50" s="197">
        <v>-1477</v>
      </c>
      <c r="AN50" s="174">
        <f t="shared" si="0"/>
        <v>715.44999999999982</v>
      </c>
      <c r="AO50" s="174">
        <f t="shared" si="1"/>
        <v>-0.4499999999998181</v>
      </c>
      <c r="AQ50" s="92">
        <f t="shared" si="2"/>
        <v>5458.0000000000009</v>
      </c>
      <c r="AR50" s="92">
        <f t="shared" si="3"/>
        <v>0</v>
      </c>
      <c r="AS50" s="92">
        <f t="shared" si="4"/>
        <v>-10037</v>
      </c>
      <c r="AU50" s="233">
        <v>254</v>
      </c>
      <c r="AV50" s="234">
        <v>254</v>
      </c>
      <c r="AW50" s="234">
        <v>30</v>
      </c>
      <c r="AX50" s="235">
        <v>224</v>
      </c>
      <c r="AY50" s="233">
        <v>30</v>
      </c>
      <c r="AZ50" s="234">
        <v>30</v>
      </c>
      <c r="BA50" s="234">
        <v>30</v>
      </c>
      <c r="BB50" s="234">
        <v>30</v>
      </c>
      <c r="BC50" s="234">
        <v>30</v>
      </c>
      <c r="BD50" s="235">
        <v>74</v>
      </c>
      <c r="BE50" s="233">
        <v>-12406</v>
      </c>
      <c r="BF50" s="234">
        <v>-12406</v>
      </c>
      <c r="BG50" s="234">
        <v>-1477</v>
      </c>
      <c r="BH50" s="235">
        <v>-10929</v>
      </c>
      <c r="BI50" s="233">
        <v>-1477</v>
      </c>
      <c r="BJ50" s="234">
        <v>-1477</v>
      </c>
      <c r="BK50" s="234">
        <v>-1477</v>
      </c>
      <c r="BL50" s="234">
        <v>-1477</v>
      </c>
      <c r="BM50" s="234">
        <v>-1477</v>
      </c>
      <c r="BN50" s="235">
        <v>-3544</v>
      </c>
      <c r="BO50" s="233">
        <v>-859</v>
      </c>
      <c r="BP50" s="234">
        <v>-747</v>
      </c>
      <c r="BQ50" s="234">
        <v>-112</v>
      </c>
      <c r="BR50" s="235">
        <v>-635</v>
      </c>
      <c r="BS50" s="233">
        <v>-112</v>
      </c>
      <c r="BT50" s="234">
        <v>-112</v>
      </c>
      <c r="BU50" s="234">
        <v>-112</v>
      </c>
      <c r="BV50" s="234">
        <v>-112</v>
      </c>
      <c r="BW50" s="234">
        <v>-112</v>
      </c>
      <c r="BX50" s="235">
        <v>-75</v>
      </c>
    </row>
    <row r="51" spans="1:76">
      <c r="A51" s="186" t="s">
        <v>907</v>
      </c>
      <c r="B51" s="187">
        <v>0</v>
      </c>
      <c r="C51" s="187">
        <v>0</v>
      </c>
      <c r="D51" s="186">
        <v>0</v>
      </c>
      <c r="E51" s="186">
        <v>0</v>
      </c>
      <c r="F51" s="187">
        <v>0</v>
      </c>
      <c r="G51" s="187">
        <v>0</v>
      </c>
      <c r="H51" s="195">
        <v>0</v>
      </c>
      <c r="I51" s="187">
        <v>0</v>
      </c>
      <c r="J51" s="187">
        <v>0</v>
      </c>
      <c r="K51" s="187">
        <v>0</v>
      </c>
      <c r="L51" s="187">
        <v>0</v>
      </c>
      <c r="M51" s="187">
        <v>0</v>
      </c>
      <c r="N51" s="187">
        <v>0</v>
      </c>
      <c r="O51" s="187">
        <v>0</v>
      </c>
      <c r="P51" s="187">
        <v>0</v>
      </c>
      <c r="Q51" s="187">
        <v>0</v>
      </c>
      <c r="R51" s="187">
        <v>0</v>
      </c>
      <c r="S51" s="187">
        <v>0</v>
      </c>
      <c r="T51" s="187">
        <v>0</v>
      </c>
      <c r="U51" s="187">
        <v>0</v>
      </c>
      <c r="V51" s="187">
        <v>0</v>
      </c>
      <c r="W51" s="187">
        <v>0</v>
      </c>
      <c r="X51" s="187">
        <v>0</v>
      </c>
      <c r="Y51" s="187">
        <v>0</v>
      </c>
      <c r="Z51" s="187">
        <v>0</v>
      </c>
      <c r="AA51" s="187">
        <v>0</v>
      </c>
      <c r="AB51" s="187">
        <v>0</v>
      </c>
      <c r="AC51" s="187">
        <v>0</v>
      </c>
      <c r="AD51" s="187">
        <v>0</v>
      </c>
      <c r="AE51" s="187">
        <v>0</v>
      </c>
      <c r="AF51" s="187">
        <v>0</v>
      </c>
      <c r="AG51" s="175">
        <v>1</v>
      </c>
      <c r="AH51" s="188">
        <v>112</v>
      </c>
      <c r="AI51" s="92">
        <f t="shared" si="5"/>
        <v>0</v>
      </c>
      <c r="AJ51" s="198">
        <v>0</v>
      </c>
      <c r="AK51" s="196">
        <v>0</v>
      </c>
      <c r="AL51" s="197">
        <v>0</v>
      </c>
      <c r="AN51" s="174">
        <f t="shared" si="0"/>
        <v>0</v>
      </c>
      <c r="AO51" s="174">
        <f t="shared" si="1"/>
        <v>0</v>
      </c>
      <c r="AQ51" s="92">
        <f t="shared" si="2"/>
        <v>0</v>
      </c>
      <c r="AR51" s="92">
        <f t="shared" si="3"/>
        <v>0</v>
      </c>
      <c r="AS51" s="92">
        <f t="shared" si="4"/>
        <v>0</v>
      </c>
      <c r="AU51" s="233">
        <v>0</v>
      </c>
      <c r="AV51" s="234">
        <v>0</v>
      </c>
      <c r="AW51" s="234">
        <v>0</v>
      </c>
      <c r="AX51" s="235">
        <v>0</v>
      </c>
      <c r="AY51" s="233">
        <v>0</v>
      </c>
      <c r="AZ51" s="234">
        <v>0</v>
      </c>
      <c r="BA51" s="234">
        <v>0</v>
      </c>
      <c r="BB51" s="234">
        <v>0</v>
      </c>
      <c r="BC51" s="234">
        <v>0</v>
      </c>
      <c r="BD51" s="235">
        <v>0</v>
      </c>
      <c r="BE51" s="233">
        <v>0</v>
      </c>
      <c r="BF51" s="234">
        <v>0</v>
      </c>
      <c r="BG51" s="234">
        <v>0</v>
      </c>
      <c r="BH51" s="235">
        <v>0</v>
      </c>
      <c r="BI51" s="233">
        <v>0</v>
      </c>
      <c r="BJ51" s="234">
        <v>0</v>
      </c>
      <c r="BK51" s="234">
        <v>0</v>
      </c>
      <c r="BL51" s="234">
        <v>0</v>
      </c>
      <c r="BM51" s="234">
        <v>0</v>
      </c>
      <c r="BN51" s="235">
        <v>0</v>
      </c>
      <c r="BO51" s="233">
        <v>0</v>
      </c>
      <c r="BP51" s="234">
        <v>0</v>
      </c>
      <c r="BQ51" s="234">
        <v>0</v>
      </c>
      <c r="BR51" s="235">
        <v>0</v>
      </c>
      <c r="BS51" s="233">
        <v>0</v>
      </c>
      <c r="BT51" s="234">
        <v>0</v>
      </c>
      <c r="BU51" s="234">
        <v>0</v>
      </c>
      <c r="BV51" s="234">
        <v>0</v>
      </c>
      <c r="BW51" s="234">
        <v>0</v>
      </c>
      <c r="BX51" s="235">
        <v>0</v>
      </c>
    </row>
    <row r="52" spans="1:76">
      <c r="A52" s="186" t="s">
        <v>908</v>
      </c>
      <c r="B52" s="187">
        <v>1</v>
      </c>
      <c r="C52" s="187">
        <v>0</v>
      </c>
      <c r="D52" s="186">
        <v>1</v>
      </c>
      <c r="E52" s="186">
        <v>2</v>
      </c>
      <c r="F52" s="187">
        <v>21992</v>
      </c>
      <c r="G52" s="187">
        <v>2090</v>
      </c>
      <c r="H52" s="195">
        <v>3101</v>
      </c>
      <c r="I52" s="187">
        <v>304.90999999999985</v>
      </c>
      <c r="J52" s="187">
        <v>17138</v>
      </c>
      <c r="K52" s="187">
        <v>24881</v>
      </c>
      <c r="L52" s="187">
        <v>19525</v>
      </c>
      <c r="M52" s="187">
        <v>19563</v>
      </c>
      <c r="N52" s="187">
        <v>24806</v>
      </c>
      <c r="O52" s="187">
        <v>171</v>
      </c>
      <c r="P52" s="187">
        <v>74.440000000000055</v>
      </c>
      <c r="Q52" s="187">
        <v>0</v>
      </c>
      <c r="R52" s="187">
        <v>9240</v>
      </c>
      <c r="S52" s="187">
        <v>10754</v>
      </c>
      <c r="T52" s="187">
        <v>337.44000000000005</v>
      </c>
      <c r="U52" s="187">
        <v>0</v>
      </c>
      <c r="V52" s="187">
        <v>2856</v>
      </c>
      <c r="W52" s="187">
        <v>0</v>
      </c>
      <c r="X52" s="187">
        <v>0</v>
      </c>
      <c r="Y52" s="187">
        <v>7920</v>
      </c>
      <c r="Z52" s="187">
        <v>9218</v>
      </c>
      <c r="AA52" s="187">
        <v>2856</v>
      </c>
      <c r="AB52" s="187">
        <v>2856</v>
      </c>
      <c r="AC52" s="187">
        <v>2856</v>
      </c>
      <c r="AD52" s="187">
        <v>2856</v>
      </c>
      <c r="AE52" s="187">
        <v>2856</v>
      </c>
      <c r="AF52" s="187">
        <v>2858</v>
      </c>
      <c r="AG52" s="175">
        <v>7</v>
      </c>
      <c r="AH52" s="188">
        <v>537</v>
      </c>
      <c r="AI52" s="92">
        <f t="shared" si="5"/>
        <v>0</v>
      </c>
      <c r="AJ52" s="198">
        <v>0</v>
      </c>
      <c r="AK52" s="196">
        <v>1536</v>
      </c>
      <c r="AL52" s="197">
        <v>1320</v>
      </c>
      <c r="AN52" s="174">
        <f t="shared" si="0"/>
        <v>3101.44</v>
      </c>
      <c r="AO52" s="156">
        <f t="shared" si="1"/>
        <v>-0.44000000000005457</v>
      </c>
      <c r="AQ52" s="92">
        <f t="shared" si="2"/>
        <v>21992.000000000004</v>
      </c>
      <c r="AR52" s="92">
        <f t="shared" si="3"/>
        <v>0</v>
      </c>
      <c r="AS52" s="92">
        <f t="shared" si="4"/>
        <v>19902.000000000004</v>
      </c>
      <c r="AU52" s="233">
        <v>10754</v>
      </c>
      <c r="AV52" s="234">
        <v>10754</v>
      </c>
      <c r="AW52" s="234">
        <v>1536</v>
      </c>
      <c r="AX52" s="235">
        <v>9218</v>
      </c>
      <c r="AY52" s="233">
        <v>1536</v>
      </c>
      <c r="AZ52" s="234">
        <v>1536</v>
      </c>
      <c r="BA52" s="234">
        <v>1536</v>
      </c>
      <c r="BB52" s="234">
        <v>1536</v>
      </c>
      <c r="BC52" s="234">
        <v>1536</v>
      </c>
      <c r="BD52" s="235">
        <v>1538</v>
      </c>
      <c r="BE52" s="233">
        <v>9240</v>
      </c>
      <c r="BF52" s="234">
        <v>9240</v>
      </c>
      <c r="BG52" s="234">
        <v>1320</v>
      </c>
      <c r="BH52" s="235">
        <v>7920</v>
      </c>
      <c r="BI52" s="233">
        <v>1320</v>
      </c>
      <c r="BJ52" s="234">
        <v>1320</v>
      </c>
      <c r="BK52" s="234">
        <v>1320</v>
      </c>
      <c r="BL52" s="234">
        <v>1320</v>
      </c>
      <c r="BM52" s="234">
        <v>1320</v>
      </c>
      <c r="BN52" s="235">
        <v>1320</v>
      </c>
      <c r="BO52" s="233">
        <v>-18</v>
      </c>
      <c r="BP52" s="234">
        <v>0</v>
      </c>
      <c r="BQ52" s="234">
        <v>0</v>
      </c>
      <c r="BR52" s="235">
        <v>0</v>
      </c>
      <c r="BS52" s="233">
        <v>0</v>
      </c>
      <c r="BT52" s="234">
        <v>0</v>
      </c>
      <c r="BU52" s="234">
        <v>0</v>
      </c>
      <c r="BV52" s="234">
        <v>0</v>
      </c>
      <c r="BW52" s="234">
        <v>0</v>
      </c>
      <c r="BX52" s="235">
        <v>0</v>
      </c>
    </row>
    <row r="53" spans="1:76">
      <c r="A53" s="186" t="s">
        <v>909</v>
      </c>
      <c r="B53" s="187">
        <v>0</v>
      </c>
      <c r="C53" s="187">
        <v>0</v>
      </c>
      <c r="D53" s="186">
        <v>60</v>
      </c>
      <c r="E53" s="186">
        <v>62</v>
      </c>
      <c r="F53" s="187">
        <v>259993</v>
      </c>
      <c r="G53" s="187">
        <v>228233</v>
      </c>
      <c r="H53" s="195">
        <v>22795</v>
      </c>
      <c r="I53" s="187">
        <v>2318.1000000000013</v>
      </c>
      <c r="J53" s="187">
        <v>1004</v>
      </c>
      <c r="K53" s="187">
        <v>278404</v>
      </c>
      <c r="L53" s="187">
        <v>242259</v>
      </c>
      <c r="M53" s="187">
        <v>231986</v>
      </c>
      <c r="N53" s="187">
        <v>292472</v>
      </c>
      <c r="O53" s="187">
        <v>14112</v>
      </c>
      <c r="P53" s="187">
        <v>8597.9000000000033</v>
      </c>
      <c r="Q53" s="187">
        <v>0</v>
      </c>
      <c r="R53" s="187">
        <v>-7434</v>
      </c>
      <c r="S53" s="187">
        <v>18120</v>
      </c>
      <c r="T53" s="187">
        <v>1635.9000000000033</v>
      </c>
      <c r="U53" s="187">
        <v>0</v>
      </c>
      <c r="V53" s="187">
        <v>85</v>
      </c>
      <c r="W53" s="187">
        <v>6589</v>
      </c>
      <c r="X53" s="187">
        <v>8468</v>
      </c>
      <c r="Y53" s="187">
        <v>0</v>
      </c>
      <c r="Z53" s="187">
        <v>16061</v>
      </c>
      <c r="AA53" s="187">
        <v>85</v>
      </c>
      <c r="AB53" s="187">
        <v>85</v>
      </c>
      <c r="AC53" s="187">
        <v>85</v>
      </c>
      <c r="AD53" s="187">
        <v>85</v>
      </c>
      <c r="AE53" s="187">
        <v>85</v>
      </c>
      <c r="AF53" s="187">
        <v>579</v>
      </c>
      <c r="AG53" s="175">
        <v>8.8000000000000007</v>
      </c>
      <c r="AH53" s="188">
        <v>8</v>
      </c>
      <c r="AI53" s="92">
        <f t="shared" si="5"/>
        <v>0</v>
      </c>
      <c r="AJ53" s="198">
        <v>-1129</v>
      </c>
      <c r="AK53" s="196">
        <v>2059</v>
      </c>
      <c r="AL53" s="197">
        <v>-845</v>
      </c>
      <c r="AN53" s="174">
        <f t="shared" si="0"/>
        <v>22794.9</v>
      </c>
      <c r="AO53" s="174">
        <f t="shared" si="1"/>
        <v>9.9999999998544808E-2</v>
      </c>
      <c r="AQ53" s="92">
        <f t="shared" si="2"/>
        <v>259993</v>
      </c>
      <c r="AR53" s="92">
        <f t="shared" si="3"/>
        <v>0</v>
      </c>
      <c r="AS53" s="92">
        <f t="shared" si="4"/>
        <v>31760</v>
      </c>
      <c r="AU53" s="233">
        <v>18120</v>
      </c>
      <c r="AV53" s="234">
        <v>18120</v>
      </c>
      <c r="AW53" s="234">
        <v>2059</v>
      </c>
      <c r="AX53" s="235">
        <v>16061</v>
      </c>
      <c r="AY53" s="233">
        <v>2059</v>
      </c>
      <c r="AZ53" s="234">
        <v>2059</v>
      </c>
      <c r="BA53" s="234">
        <v>2059</v>
      </c>
      <c r="BB53" s="234">
        <v>2059</v>
      </c>
      <c r="BC53" s="234">
        <v>2059</v>
      </c>
      <c r="BD53" s="235">
        <v>5766</v>
      </c>
      <c r="BE53" s="233">
        <v>-7434</v>
      </c>
      <c r="BF53" s="234">
        <v>-7434</v>
      </c>
      <c r="BG53" s="234">
        <v>-845</v>
      </c>
      <c r="BH53" s="235">
        <v>-6589</v>
      </c>
      <c r="BI53" s="233">
        <v>-845</v>
      </c>
      <c r="BJ53" s="234">
        <v>-845</v>
      </c>
      <c r="BK53" s="234">
        <v>-845</v>
      </c>
      <c r="BL53" s="234">
        <v>-845</v>
      </c>
      <c r="BM53" s="234">
        <v>-845</v>
      </c>
      <c r="BN53" s="235">
        <v>-2364</v>
      </c>
      <c r="BO53" s="233">
        <v>-10726</v>
      </c>
      <c r="BP53" s="234">
        <v>-9597</v>
      </c>
      <c r="BQ53" s="234">
        <v>-1129</v>
      </c>
      <c r="BR53" s="235">
        <v>-8468</v>
      </c>
      <c r="BS53" s="233">
        <v>-1129</v>
      </c>
      <c r="BT53" s="234">
        <v>-1129</v>
      </c>
      <c r="BU53" s="234">
        <v>-1129</v>
      </c>
      <c r="BV53" s="234">
        <v>-1129</v>
      </c>
      <c r="BW53" s="234">
        <v>-1129</v>
      </c>
      <c r="BX53" s="235">
        <v>-2823</v>
      </c>
    </row>
    <row r="54" spans="1:76">
      <c r="A54" s="186" t="s">
        <v>910</v>
      </c>
      <c r="B54" s="187">
        <v>0</v>
      </c>
      <c r="C54" s="187">
        <v>0</v>
      </c>
      <c r="D54" s="186">
        <v>0</v>
      </c>
      <c r="E54" s="186">
        <v>0</v>
      </c>
      <c r="F54" s="187">
        <v>0</v>
      </c>
      <c r="G54" s="187">
        <v>0</v>
      </c>
      <c r="H54" s="195">
        <v>0</v>
      </c>
      <c r="I54" s="187">
        <v>0</v>
      </c>
      <c r="J54" s="187">
        <v>0</v>
      </c>
      <c r="K54" s="187">
        <v>0</v>
      </c>
      <c r="L54" s="187">
        <v>0</v>
      </c>
      <c r="M54" s="187">
        <v>0</v>
      </c>
      <c r="N54" s="187">
        <v>0</v>
      </c>
      <c r="O54" s="187">
        <v>0</v>
      </c>
      <c r="P54" s="187">
        <v>0</v>
      </c>
      <c r="Q54" s="187">
        <v>0</v>
      </c>
      <c r="R54" s="187">
        <v>0</v>
      </c>
      <c r="S54" s="187">
        <v>0</v>
      </c>
      <c r="T54" s="187">
        <v>0</v>
      </c>
      <c r="U54" s="187">
        <v>0</v>
      </c>
      <c r="V54" s="187">
        <v>0</v>
      </c>
      <c r="W54" s="187">
        <v>0</v>
      </c>
      <c r="X54" s="187">
        <v>0</v>
      </c>
      <c r="Y54" s="187">
        <v>0</v>
      </c>
      <c r="Z54" s="187">
        <v>0</v>
      </c>
      <c r="AA54" s="187">
        <v>0</v>
      </c>
      <c r="AB54" s="187">
        <v>0</v>
      </c>
      <c r="AC54" s="187">
        <v>0</v>
      </c>
      <c r="AD54" s="187">
        <v>0</v>
      </c>
      <c r="AE54" s="187">
        <v>0</v>
      </c>
      <c r="AF54" s="187">
        <v>0</v>
      </c>
      <c r="AG54" s="175">
        <v>1</v>
      </c>
      <c r="AH54" s="188">
        <v>113</v>
      </c>
      <c r="AI54" s="92">
        <f t="shared" si="5"/>
        <v>0</v>
      </c>
      <c r="AJ54" s="198">
        <v>0</v>
      </c>
      <c r="AK54" s="196">
        <v>0</v>
      </c>
      <c r="AL54" s="197">
        <v>0</v>
      </c>
      <c r="AN54" s="174">
        <f t="shared" si="0"/>
        <v>0</v>
      </c>
      <c r="AO54" s="174">
        <f t="shared" si="1"/>
        <v>0</v>
      </c>
      <c r="AQ54" s="92">
        <f t="shared" si="2"/>
        <v>0</v>
      </c>
      <c r="AR54" s="92">
        <f t="shared" si="3"/>
        <v>0</v>
      </c>
      <c r="AS54" s="92">
        <f t="shared" si="4"/>
        <v>0</v>
      </c>
      <c r="AU54" s="233">
        <v>0</v>
      </c>
      <c r="AV54" s="234">
        <v>0</v>
      </c>
      <c r="AW54" s="234">
        <v>0</v>
      </c>
      <c r="AX54" s="235">
        <v>0</v>
      </c>
      <c r="AY54" s="233">
        <v>0</v>
      </c>
      <c r="AZ54" s="234">
        <v>0</v>
      </c>
      <c r="BA54" s="234">
        <v>0</v>
      </c>
      <c r="BB54" s="234">
        <v>0</v>
      </c>
      <c r="BC54" s="234">
        <v>0</v>
      </c>
      <c r="BD54" s="235">
        <v>0</v>
      </c>
      <c r="BE54" s="233">
        <v>0</v>
      </c>
      <c r="BF54" s="234">
        <v>0</v>
      </c>
      <c r="BG54" s="234">
        <v>0</v>
      </c>
      <c r="BH54" s="235">
        <v>0</v>
      </c>
      <c r="BI54" s="233">
        <v>0</v>
      </c>
      <c r="BJ54" s="234">
        <v>0</v>
      </c>
      <c r="BK54" s="234">
        <v>0</v>
      </c>
      <c r="BL54" s="234">
        <v>0</v>
      </c>
      <c r="BM54" s="234">
        <v>0</v>
      </c>
      <c r="BN54" s="235">
        <v>0</v>
      </c>
      <c r="BO54" s="233">
        <v>0</v>
      </c>
      <c r="BP54" s="234">
        <v>0</v>
      </c>
      <c r="BQ54" s="234">
        <v>0</v>
      </c>
      <c r="BR54" s="235">
        <v>0</v>
      </c>
      <c r="BS54" s="233">
        <v>0</v>
      </c>
      <c r="BT54" s="234">
        <v>0</v>
      </c>
      <c r="BU54" s="234">
        <v>0</v>
      </c>
      <c r="BV54" s="234">
        <v>0</v>
      </c>
      <c r="BW54" s="234">
        <v>0</v>
      </c>
      <c r="BX54" s="235">
        <v>0</v>
      </c>
    </row>
    <row r="55" spans="1:76">
      <c r="A55" s="186" t="s">
        <v>911</v>
      </c>
      <c r="B55" s="187">
        <v>0</v>
      </c>
      <c r="C55" s="187">
        <v>0</v>
      </c>
      <c r="D55" s="186">
        <v>10</v>
      </c>
      <c r="E55" s="186">
        <v>11</v>
      </c>
      <c r="F55" s="187">
        <v>44296</v>
      </c>
      <c r="G55" s="187">
        <v>39219</v>
      </c>
      <c r="H55" s="195">
        <v>3384</v>
      </c>
      <c r="I55" s="187">
        <v>374.85999999999979</v>
      </c>
      <c r="J55" s="187">
        <v>-25</v>
      </c>
      <c r="K55" s="187">
        <v>48004</v>
      </c>
      <c r="L55" s="187">
        <v>40744</v>
      </c>
      <c r="M55" s="187">
        <v>38930</v>
      </c>
      <c r="N55" s="187">
        <v>50577</v>
      </c>
      <c r="O55" s="187">
        <v>1934</v>
      </c>
      <c r="P55" s="187">
        <v>1460.94</v>
      </c>
      <c r="Q55" s="187">
        <v>0</v>
      </c>
      <c r="R55" s="187">
        <v>-218</v>
      </c>
      <c r="S55" s="187">
        <v>2118</v>
      </c>
      <c r="T55" s="187">
        <v>217.94000000000005</v>
      </c>
      <c r="U55" s="187">
        <v>0</v>
      </c>
      <c r="V55" s="187">
        <v>-11</v>
      </c>
      <c r="W55" s="187">
        <v>194</v>
      </c>
      <c r="X55" s="187">
        <v>1716</v>
      </c>
      <c r="Y55" s="187">
        <v>0</v>
      </c>
      <c r="Z55" s="187">
        <v>1885</v>
      </c>
      <c r="AA55" s="187">
        <v>-11</v>
      </c>
      <c r="AB55" s="187">
        <v>-11</v>
      </c>
      <c r="AC55" s="187">
        <v>-11</v>
      </c>
      <c r="AD55" s="187">
        <v>-11</v>
      </c>
      <c r="AE55" s="187">
        <v>-11</v>
      </c>
      <c r="AF55" s="187">
        <v>30</v>
      </c>
      <c r="AG55" s="175">
        <v>9.1</v>
      </c>
      <c r="AH55" s="188">
        <v>114</v>
      </c>
      <c r="AI55" s="92">
        <f t="shared" si="5"/>
        <v>0</v>
      </c>
      <c r="AJ55" s="198">
        <v>-220</v>
      </c>
      <c r="AK55" s="196">
        <v>233</v>
      </c>
      <c r="AL55" s="197">
        <v>-24</v>
      </c>
      <c r="AN55" s="174">
        <f t="shared" si="0"/>
        <v>3383.94</v>
      </c>
      <c r="AO55" s="174">
        <f t="shared" si="1"/>
        <v>5.999999999994543E-2</v>
      </c>
      <c r="AQ55" s="92">
        <f t="shared" si="2"/>
        <v>44296</v>
      </c>
      <c r="AR55" s="92">
        <f t="shared" si="3"/>
        <v>0</v>
      </c>
      <c r="AS55" s="92">
        <f t="shared" si="4"/>
        <v>5077</v>
      </c>
      <c r="AU55" s="233">
        <v>2118</v>
      </c>
      <c r="AV55" s="234">
        <v>2118</v>
      </c>
      <c r="AW55" s="234">
        <v>233</v>
      </c>
      <c r="AX55" s="235">
        <v>1885</v>
      </c>
      <c r="AY55" s="233">
        <v>233</v>
      </c>
      <c r="AZ55" s="234">
        <v>233</v>
      </c>
      <c r="BA55" s="234">
        <v>233</v>
      </c>
      <c r="BB55" s="234">
        <v>233</v>
      </c>
      <c r="BC55" s="234">
        <v>233</v>
      </c>
      <c r="BD55" s="235">
        <v>720</v>
      </c>
      <c r="BE55" s="233">
        <v>-218</v>
      </c>
      <c r="BF55" s="234">
        <v>-218</v>
      </c>
      <c r="BG55" s="234">
        <v>-24</v>
      </c>
      <c r="BH55" s="235">
        <v>-194</v>
      </c>
      <c r="BI55" s="233">
        <v>-24</v>
      </c>
      <c r="BJ55" s="234">
        <v>-24</v>
      </c>
      <c r="BK55" s="234">
        <v>-24</v>
      </c>
      <c r="BL55" s="234">
        <v>-24</v>
      </c>
      <c r="BM55" s="234">
        <v>-24</v>
      </c>
      <c r="BN55" s="235">
        <v>-74</v>
      </c>
      <c r="BO55" s="233">
        <v>-2156</v>
      </c>
      <c r="BP55" s="234">
        <v>-1936</v>
      </c>
      <c r="BQ55" s="234">
        <v>-220</v>
      </c>
      <c r="BR55" s="235">
        <v>-1716</v>
      </c>
      <c r="BS55" s="233">
        <v>-220</v>
      </c>
      <c r="BT55" s="234">
        <v>-220</v>
      </c>
      <c r="BU55" s="234">
        <v>-220</v>
      </c>
      <c r="BV55" s="234">
        <v>-220</v>
      </c>
      <c r="BW55" s="234">
        <v>-220</v>
      </c>
      <c r="BX55" s="235">
        <v>-616</v>
      </c>
    </row>
    <row r="56" spans="1:76">
      <c r="A56" s="186" t="s">
        <v>912</v>
      </c>
      <c r="B56" s="187">
        <v>0</v>
      </c>
      <c r="C56" s="187">
        <v>0</v>
      </c>
      <c r="D56" s="186">
        <v>0</v>
      </c>
      <c r="E56" s="186">
        <v>0</v>
      </c>
      <c r="F56" s="187">
        <v>0</v>
      </c>
      <c r="G56" s="187">
        <v>0</v>
      </c>
      <c r="H56" s="195">
        <v>0</v>
      </c>
      <c r="I56" s="187">
        <v>0</v>
      </c>
      <c r="J56" s="187">
        <v>0</v>
      </c>
      <c r="K56" s="187">
        <v>0</v>
      </c>
      <c r="L56" s="187">
        <v>0</v>
      </c>
      <c r="M56" s="187">
        <v>0</v>
      </c>
      <c r="N56" s="187">
        <v>0</v>
      </c>
      <c r="O56" s="187">
        <v>0</v>
      </c>
      <c r="P56" s="187">
        <v>0</v>
      </c>
      <c r="Q56" s="187">
        <v>0</v>
      </c>
      <c r="R56" s="187">
        <v>0</v>
      </c>
      <c r="S56" s="187">
        <v>0</v>
      </c>
      <c r="T56" s="187">
        <v>0</v>
      </c>
      <c r="U56" s="187">
        <v>0</v>
      </c>
      <c r="V56" s="187">
        <v>0</v>
      </c>
      <c r="W56" s="187">
        <v>0</v>
      </c>
      <c r="X56" s="187">
        <v>0</v>
      </c>
      <c r="Y56" s="187">
        <v>0</v>
      </c>
      <c r="Z56" s="187">
        <v>0</v>
      </c>
      <c r="AA56" s="187">
        <v>0</v>
      </c>
      <c r="AB56" s="187">
        <v>0</v>
      </c>
      <c r="AC56" s="187">
        <v>0</v>
      </c>
      <c r="AD56" s="187">
        <v>0</v>
      </c>
      <c r="AE56" s="187">
        <v>0</v>
      </c>
      <c r="AF56" s="187">
        <v>0</v>
      </c>
      <c r="AG56" s="175">
        <v>1</v>
      </c>
      <c r="AH56" s="188">
        <v>115</v>
      </c>
      <c r="AI56" s="92">
        <f t="shared" si="5"/>
        <v>0</v>
      </c>
      <c r="AJ56" s="198">
        <v>0</v>
      </c>
      <c r="AK56" s="196">
        <v>0</v>
      </c>
      <c r="AL56" s="197">
        <v>0</v>
      </c>
      <c r="AN56" s="174">
        <f t="shared" si="0"/>
        <v>0</v>
      </c>
      <c r="AO56" s="174">
        <f t="shared" si="1"/>
        <v>0</v>
      </c>
      <c r="AQ56" s="92">
        <f t="shared" si="2"/>
        <v>0</v>
      </c>
      <c r="AR56" s="92">
        <f t="shared" si="3"/>
        <v>0</v>
      </c>
      <c r="AS56" s="92">
        <f t="shared" si="4"/>
        <v>0</v>
      </c>
      <c r="AU56" s="233">
        <v>0</v>
      </c>
      <c r="AV56" s="234">
        <v>0</v>
      </c>
      <c r="AW56" s="234">
        <v>0</v>
      </c>
      <c r="AX56" s="235">
        <v>0</v>
      </c>
      <c r="AY56" s="233">
        <v>0</v>
      </c>
      <c r="AZ56" s="234">
        <v>0</v>
      </c>
      <c r="BA56" s="234">
        <v>0</v>
      </c>
      <c r="BB56" s="234">
        <v>0</v>
      </c>
      <c r="BC56" s="234">
        <v>0</v>
      </c>
      <c r="BD56" s="235">
        <v>0</v>
      </c>
      <c r="BE56" s="233">
        <v>0</v>
      </c>
      <c r="BF56" s="234">
        <v>0</v>
      </c>
      <c r="BG56" s="234">
        <v>0</v>
      </c>
      <c r="BH56" s="235">
        <v>0</v>
      </c>
      <c r="BI56" s="233">
        <v>0</v>
      </c>
      <c r="BJ56" s="234">
        <v>0</v>
      </c>
      <c r="BK56" s="234">
        <v>0</v>
      </c>
      <c r="BL56" s="234">
        <v>0</v>
      </c>
      <c r="BM56" s="234">
        <v>0</v>
      </c>
      <c r="BN56" s="235">
        <v>0</v>
      </c>
      <c r="BO56" s="233">
        <v>0</v>
      </c>
      <c r="BP56" s="234">
        <v>0</v>
      </c>
      <c r="BQ56" s="234">
        <v>0</v>
      </c>
      <c r="BR56" s="235">
        <v>0</v>
      </c>
      <c r="BS56" s="233">
        <v>0</v>
      </c>
      <c r="BT56" s="234">
        <v>0</v>
      </c>
      <c r="BU56" s="234">
        <v>0</v>
      </c>
      <c r="BV56" s="234">
        <v>0</v>
      </c>
      <c r="BW56" s="234">
        <v>0</v>
      </c>
      <c r="BX56" s="235">
        <v>0</v>
      </c>
    </row>
    <row r="57" spans="1:76">
      <c r="A57" s="186" t="s">
        <v>913</v>
      </c>
      <c r="B57" s="187">
        <v>0</v>
      </c>
      <c r="C57" s="187">
        <v>0</v>
      </c>
      <c r="D57" s="186">
        <v>9</v>
      </c>
      <c r="E57" s="186">
        <v>11</v>
      </c>
      <c r="F57" s="187">
        <v>13259</v>
      </c>
      <c r="G57" s="187">
        <v>16874</v>
      </c>
      <c r="H57" s="195">
        <v>1700</v>
      </c>
      <c r="I57" s="187">
        <v>288.78000000000009</v>
      </c>
      <c r="J57" s="187">
        <v>-6022</v>
      </c>
      <c r="K57" s="187">
        <v>14035</v>
      </c>
      <c r="L57" s="187">
        <v>12534</v>
      </c>
      <c r="M57" s="187">
        <v>11982</v>
      </c>
      <c r="N57" s="187">
        <v>14770</v>
      </c>
      <c r="O57" s="187">
        <v>1722</v>
      </c>
      <c r="P57" s="187">
        <v>657.61</v>
      </c>
      <c r="Q57" s="187">
        <v>0</v>
      </c>
      <c r="R57" s="187">
        <v>-6626</v>
      </c>
      <c r="S57" s="187">
        <v>867</v>
      </c>
      <c r="T57" s="187">
        <v>235.61</v>
      </c>
      <c r="U57" s="187">
        <v>0</v>
      </c>
      <c r="V57" s="187">
        <v>-680</v>
      </c>
      <c r="W57" s="187">
        <v>5957</v>
      </c>
      <c r="X57" s="187">
        <v>844</v>
      </c>
      <c r="Y57" s="187">
        <v>0</v>
      </c>
      <c r="Z57" s="187">
        <v>779</v>
      </c>
      <c r="AA57" s="187">
        <v>-680</v>
      </c>
      <c r="AB57" s="187">
        <v>-680</v>
      </c>
      <c r="AC57" s="187">
        <v>-680</v>
      </c>
      <c r="AD57" s="187">
        <v>-680</v>
      </c>
      <c r="AE57" s="187">
        <v>-680</v>
      </c>
      <c r="AF57" s="187">
        <v>-2622</v>
      </c>
      <c r="AG57" s="175">
        <v>9.9</v>
      </c>
      <c r="AH57" s="188">
        <v>116</v>
      </c>
      <c r="AI57" s="92">
        <f t="shared" si="5"/>
        <v>0</v>
      </c>
      <c r="AJ57" s="198">
        <v>-99</v>
      </c>
      <c r="AK57" s="196">
        <v>88</v>
      </c>
      <c r="AL57" s="197">
        <v>-669</v>
      </c>
      <c r="AN57" s="174">
        <f t="shared" si="0"/>
        <v>1699.6100000000001</v>
      </c>
      <c r="AO57" s="174">
        <f t="shared" si="1"/>
        <v>0.38999999999987267</v>
      </c>
      <c r="AQ57" s="92">
        <f t="shared" si="2"/>
        <v>13259</v>
      </c>
      <c r="AR57" s="92">
        <f t="shared" si="3"/>
        <v>0</v>
      </c>
      <c r="AS57" s="92">
        <f t="shared" si="4"/>
        <v>-3614.9999999999995</v>
      </c>
      <c r="AU57" s="233">
        <v>867</v>
      </c>
      <c r="AV57" s="234">
        <v>867</v>
      </c>
      <c r="AW57" s="234">
        <v>88</v>
      </c>
      <c r="AX57" s="235">
        <v>779</v>
      </c>
      <c r="AY57" s="233">
        <v>88</v>
      </c>
      <c r="AZ57" s="234">
        <v>88</v>
      </c>
      <c r="BA57" s="234">
        <v>88</v>
      </c>
      <c r="BB57" s="234">
        <v>88</v>
      </c>
      <c r="BC57" s="234">
        <v>88</v>
      </c>
      <c r="BD57" s="235">
        <v>339</v>
      </c>
      <c r="BE57" s="233">
        <v>-6626</v>
      </c>
      <c r="BF57" s="234">
        <v>-6626</v>
      </c>
      <c r="BG57" s="234">
        <v>-669</v>
      </c>
      <c r="BH57" s="235">
        <v>-5957</v>
      </c>
      <c r="BI57" s="233">
        <v>-669</v>
      </c>
      <c r="BJ57" s="234">
        <v>-669</v>
      </c>
      <c r="BK57" s="234">
        <v>-669</v>
      </c>
      <c r="BL57" s="234">
        <v>-669</v>
      </c>
      <c r="BM57" s="234">
        <v>-669</v>
      </c>
      <c r="BN57" s="235">
        <v>-2612</v>
      </c>
      <c r="BO57" s="233">
        <v>-1042</v>
      </c>
      <c r="BP57" s="234">
        <v>-943</v>
      </c>
      <c r="BQ57" s="234">
        <v>-99</v>
      </c>
      <c r="BR57" s="235">
        <v>-844</v>
      </c>
      <c r="BS57" s="233">
        <v>-99</v>
      </c>
      <c r="BT57" s="234">
        <v>-99</v>
      </c>
      <c r="BU57" s="234">
        <v>-99</v>
      </c>
      <c r="BV57" s="234">
        <v>-99</v>
      </c>
      <c r="BW57" s="234">
        <v>-99</v>
      </c>
      <c r="BX57" s="235">
        <v>-349</v>
      </c>
    </row>
    <row r="58" spans="1:76">
      <c r="A58" s="186" t="s">
        <v>914</v>
      </c>
      <c r="B58" s="187">
        <v>0</v>
      </c>
      <c r="C58" s="187">
        <v>0</v>
      </c>
      <c r="D58" s="186">
        <v>141</v>
      </c>
      <c r="E58" s="186">
        <v>145</v>
      </c>
      <c r="F58" s="187">
        <v>145917</v>
      </c>
      <c r="G58" s="187">
        <v>125700</v>
      </c>
      <c r="H58" s="195">
        <v>24883</v>
      </c>
      <c r="I58" s="187">
        <v>44.100000000000648</v>
      </c>
      <c r="J58" s="187">
        <v>-12468</v>
      </c>
      <c r="K58" s="187">
        <v>160051</v>
      </c>
      <c r="L58" s="187">
        <v>132886</v>
      </c>
      <c r="M58" s="187">
        <v>124582</v>
      </c>
      <c r="N58" s="187">
        <v>171869</v>
      </c>
      <c r="O58" s="187">
        <v>21014</v>
      </c>
      <c r="P58" s="187">
        <v>5221.2300000000005</v>
      </c>
      <c r="Q58" s="187">
        <v>0</v>
      </c>
      <c r="R58" s="187">
        <v>-9221</v>
      </c>
      <c r="S58" s="187">
        <v>3330</v>
      </c>
      <c r="T58" s="187">
        <v>127.23000000000059</v>
      </c>
      <c r="U58" s="187">
        <v>0</v>
      </c>
      <c r="V58" s="187">
        <v>-1352</v>
      </c>
      <c r="W58" s="187">
        <v>8359</v>
      </c>
      <c r="X58" s="187">
        <v>7128</v>
      </c>
      <c r="Y58" s="187">
        <v>0</v>
      </c>
      <c r="Z58" s="187">
        <v>3019</v>
      </c>
      <c r="AA58" s="187">
        <v>-1352</v>
      </c>
      <c r="AB58" s="187">
        <v>-1352</v>
      </c>
      <c r="AC58" s="187">
        <v>-1352</v>
      </c>
      <c r="AD58" s="187">
        <v>-1352</v>
      </c>
      <c r="AE58" s="187">
        <v>-1352</v>
      </c>
      <c r="AF58" s="187">
        <v>-5708</v>
      </c>
      <c r="AG58" s="175">
        <v>10.7</v>
      </c>
      <c r="AH58" s="188">
        <v>117</v>
      </c>
      <c r="AI58" s="92">
        <f t="shared" si="5"/>
        <v>0</v>
      </c>
      <c r="AJ58" s="198">
        <v>-801</v>
      </c>
      <c r="AK58" s="196">
        <v>311</v>
      </c>
      <c r="AL58" s="197">
        <v>-862</v>
      </c>
      <c r="AN58" s="174">
        <f t="shared" si="0"/>
        <v>24883.23</v>
      </c>
      <c r="AO58" s="174">
        <f t="shared" si="1"/>
        <v>-0.22999999999956344</v>
      </c>
      <c r="AQ58" s="92">
        <f t="shared" si="2"/>
        <v>145917</v>
      </c>
      <c r="AR58" s="92">
        <f t="shared" si="3"/>
        <v>0</v>
      </c>
      <c r="AS58" s="92">
        <f t="shared" si="4"/>
        <v>20217</v>
      </c>
      <c r="AU58" s="233">
        <v>3330</v>
      </c>
      <c r="AV58" s="234">
        <v>3330</v>
      </c>
      <c r="AW58" s="234">
        <v>311</v>
      </c>
      <c r="AX58" s="235">
        <v>3019</v>
      </c>
      <c r="AY58" s="233">
        <v>311</v>
      </c>
      <c r="AZ58" s="234">
        <v>311</v>
      </c>
      <c r="BA58" s="234">
        <v>311</v>
      </c>
      <c r="BB58" s="234">
        <v>311</v>
      </c>
      <c r="BC58" s="234">
        <v>311</v>
      </c>
      <c r="BD58" s="235">
        <v>1464</v>
      </c>
      <c r="BE58" s="233">
        <v>-9221</v>
      </c>
      <c r="BF58" s="234">
        <v>-9221</v>
      </c>
      <c r="BG58" s="234">
        <v>-862</v>
      </c>
      <c r="BH58" s="235">
        <v>-8359</v>
      </c>
      <c r="BI58" s="233">
        <v>-862</v>
      </c>
      <c r="BJ58" s="234">
        <v>-862</v>
      </c>
      <c r="BK58" s="234">
        <v>-862</v>
      </c>
      <c r="BL58" s="234">
        <v>-862</v>
      </c>
      <c r="BM58" s="234">
        <v>-862</v>
      </c>
      <c r="BN58" s="235">
        <v>-4049</v>
      </c>
      <c r="BO58" s="233">
        <v>-8730</v>
      </c>
      <c r="BP58" s="234">
        <v>-7929</v>
      </c>
      <c r="BQ58" s="234">
        <v>-801</v>
      </c>
      <c r="BR58" s="235">
        <v>-7128</v>
      </c>
      <c r="BS58" s="233">
        <v>-801</v>
      </c>
      <c r="BT58" s="234">
        <v>-801</v>
      </c>
      <c r="BU58" s="234">
        <v>-801</v>
      </c>
      <c r="BV58" s="234">
        <v>-801</v>
      </c>
      <c r="BW58" s="234">
        <v>-801</v>
      </c>
      <c r="BX58" s="235">
        <v>-3123</v>
      </c>
    </row>
    <row r="59" spans="1:76">
      <c r="A59" s="186" t="s">
        <v>915</v>
      </c>
      <c r="B59" s="187">
        <v>0</v>
      </c>
      <c r="C59" s="187">
        <v>0</v>
      </c>
      <c r="D59" s="186">
        <v>0</v>
      </c>
      <c r="E59" s="186">
        <v>0</v>
      </c>
      <c r="F59" s="187">
        <v>0</v>
      </c>
      <c r="G59" s="187">
        <v>0</v>
      </c>
      <c r="H59" s="195">
        <v>0</v>
      </c>
      <c r="I59" s="187">
        <v>0</v>
      </c>
      <c r="J59" s="187">
        <v>0</v>
      </c>
      <c r="K59" s="187">
        <v>0</v>
      </c>
      <c r="L59" s="187">
        <v>0</v>
      </c>
      <c r="M59" s="187">
        <v>0</v>
      </c>
      <c r="N59" s="187">
        <v>0</v>
      </c>
      <c r="O59" s="187">
        <v>0</v>
      </c>
      <c r="P59" s="187">
        <v>0</v>
      </c>
      <c r="Q59" s="187">
        <v>0</v>
      </c>
      <c r="R59" s="187">
        <v>0</v>
      </c>
      <c r="S59" s="187">
        <v>0</v>
      </c>
      <c r="T59" s="187">
        <v>0</v>
      </c>
      <c r="U59" s="187">
        <v>0</v>
      </c>
      <c r="V59" s="187">
        <v>0</v>
      </c>
      <c r="W59" s="187">
        <v>0</v>
      </c>
      <c r="X59" s="187">
        <v>0</v>
      </c>
      <c r="Y59" s="187">
        <v>0</v>
      </c>
      <c r="Z59" s="187">
        <v>0</v>
      </c>
      <c r="AA59" s="187">
        <v>0</v>
      </c>
      <c r="AB59" s="187">
        <v>0</v>
      </c>
      <c r="AC59" s="187">
        <v>0</v>
      </c>
      <c r="AD59" s="187">
        <v>0</v>
      </c>
      <c r="AE59" s="187">
        <v>0</v>
      </c>
      <c r="AF59" s="187">
        <v>0</v>
      </c>
      <c r="AG59" s="175">
        <v>1</v>
      </c>
      <c r="AH59" s="188">
        <v>118</v>
      </c>
      <c r="AI59" s="92">
        <f t="shared" si="5"/>
        <v>0</v>
      </c>
      <c r="AJ59" s="198">
        <v>0</v>
      </c>
      <c r="AK59" s="196">
        <v>0</v>
      </c>
      <c r="AL59" s="197">
        <v>0</v>
      </c>
      <c r="AN59" s="174">
        <f t="shared" si="0"/>
        <v>0</v>
      </c>
      <c r="AO59" s="174">
        <f t="shared" si="1"/>
        <v>0</v>
      </c>
      <c r="AQ59" s="92">
        <f t="shared" si="2"/>
        <v>0</v>
      </c>
      <c r="AR59" s="92">
        <f t="shared" si="3"/>
        <v>0</v>
      </c>
      <c r="AS59" s="92">
        <f t="shared" si="4"/>
        <v>0</v>
      </c>
      <c r="AU59" s="233">
        <v>0</v>
      </c>
      <c r="AV59" s="234">
        <v>0</v>
      </c>
      <c r="AW59" s="234">
        <v>0</v>
      </c>
      <c r="AX59" s="235">
        <v>0</v>
      </c>
      <c r="AY59" s="233">
        <v>0</v>
      </c>
      <c r="AZ59" s="234">
        <v>0</v>
      </c>
      <c r="BA59" s="234">
        <v>0</v>
      </c>
      <c r="BB59" s="234">
        <v>0</v>
      </c>
      <c r="BC59" s="234">
        <v>0</v>
      </c>
      <c r="BD59" s="235">
        <v>0</v>
      </c>
      <c r="BE59" s="233">
        <v>0</v>
      </c>
      <c r="BF59" s="234">
        <v>0</v>
      </c>
      <c r="BG59" s="234">
        <v>0</v>
      </c>
      <c r="BH59" s="235">
        <v>0</v>
      </c>
      <c r="BI59" s="233">
        <v>0</v>
      </c>
      <c r="BJ59" s="234">
        <v>0</v>
      </c>
      <c r="BK59" s="234">
        <v>0</v>
      </c>
      <c r="BL59" s="234">
        <v>0</v>
      </c>
      <c r="BM59" s="234">
        <v>0</v>
      </c>
      <c r="BN59" s="235">
        <v>0</v>
      </c>
      <c r="BO59" s="233">
        <v>0</v>
      </c>
      <c r="BP59" s="234">
        <v>0</v>
      </c>
      <c r="BQ59" s="234">
        <v>0</v>
      </c>
      <c r="BR59" s="235">
        <v>0</v>
      </c>
      <c r="BS59" s="233">
        <v>0</v>
      </c>
      <c r="BT59" s="234">
        <v>0</v>
      </c>
      <c r="BU59" s="234">
        <v>0</v>
      </c>
      <c r="BV59" s="234">
        <v>0</v>
      </c>
      <c r="BW59" s="234">
        <v>0</v>
      </c>
      <c r="BX59" s="235">
        <v>0</v>
      </c>
    </row>
    <row r="60" spans="1:76">
      <c r="A60" s="51" t="s">
        <v>194</v>
      </c>
      <c r="B60" s="187">
        <v>0</v>
      </c>
      <c r="C60" s="187">
        <v>0</v>
      </c>
      <c r="D60" s="186">
        <v>138</v>
      </c>
      <c r="E60" s="186">
        <v>157</v>
      </c>
      <c r="F60" s="187">
        <v>146439</v>
      </c>
      <c r="G60" s="187">
        <v>261532</v>
      </c>
      <c r="H60" s="195">
        <v>14019</v>
      </c>
      <c r="I60" s="187">
        <v>943.80000000000064</v>
      </c>
      <c r="J60" s="187">
        <v>-137294</v>
      </c>
      <c r="K60" s="187">
        <v>159738</v>
      </c>
      <c r="L60" s="187">
        <v>134135</v>
      </c>
      <c r="M60" s="187">
        <v>127032</v>
      </c>
      <c r="N60" s="187">
        <v>169926</v>
      </c>
      <c r="O60" s="187">
        <v>20837</v>
      </c>
      <c r="P60" s="187">
        <v>10000.52</v>
      </c>
      <c r="Q60" s="187">
        <v>0</v>
      </c>
      <c r="R60" s="187">
        <v>-150369</v>
      </c>
      <c r="S60" s="187">
        <v>7330</v>
      </c>
      <c r="T60" s="187">
        <v>2891.5200000000013</v>
      </c>
      <c r="U60" s="187">
        <v>0</v>
      </c>
      <c r="V60" s="187">
        <v>-16819</v>
      </c>
      <c r="W60" s="187">
        <v>134200</v>
      </c>
      <c r="X60" s="187">
        <v>9636</v>
      </c>
      <c r="Y60" s="187">
        <v>0</v>
      </c>
      <c r="Z60" s="187">
        <v>6542</v>
      </c>
      <c r="AA60" s="187">
        <v>-16819</v>
      </c>
      <c r="AB60" s="187">
        <v>-16819</v>
      </c>
      <c r="AC60" s="187">
        <v>-16819</v>
      </c>
      <c r="AD60" s="187">
        <v>-16819</v>
      </c>
      <c r="AE60" s="187">
        <v>-16819</v>
      </c>
      <c r="AF60" s="187">
        <v>-53199</v>
      </c>
      <c r="AG60" s="175">
        <v>9.3000000000000007</v>
      </c>
      <c r="AH60" s="188">
        <v>554</v>
      </c>
      <c r="AI60" s="92">
        <f t="shared" si="5"/>
        <v>0</v>
      </c>
      <c r="AJ60" s="198">
        <v>-1438</v>
      </c>
      <c r="AK60" s="196">
        <v>788</v>
      </c>
      <c r="AL60" s="197">
        <v>-16169</v>
      </c>
      <c r="AN60" s="174">
        <f t="shared" si="0"/>
        <v>14018.52</v>
      </c>
      <c r="AO60" s="174">
        <f t="shared" si="1"/>
        <v>0.47999999999956344</v>
      </c>
      <c r="AQ60" s="92">
        <f t="shared" si="2"/>
        <v>146439.00000000003</v>
      </c>
      <c r="AR60" s="92">
        <f t="shared" si="3"/>
        <v>0</v>
      </c>
      <c r="AS60" s="92">
        <f t="shared" si="4"/>
        <v>-115093</v>
      </c>
      <c r="AU60" s="233">
        <v>7330</v>
      </c>
      <c r="AV60" s="234">
        <v>7330</v>
      </c>
      <c r="AW60" s="234">
        <v>788</v>
      </c>
      <c r="AX60" s="235">
        <v>6542</v>
      </c>
      <c r="AY60" s="233">
        <v>788</v>
      </c>
      <c r="AZ60" s="234">
        <v>788</v>
      </c>
      <c r="BA60" s="234">
        <v>788</v>
      </c>
      <c r="BB60" s="234">
        <v>788</v>
      </c>
      <c r="BC60" s="234">
        <v>788</v>
      </c>
      <c r="BD60" s="235">
        <v>2602</v>
      </c>
      <c r="BE60" s="233">
        <v>-150369</v>
      </c>
      <c r="BF60" s="234">
        <v>-150369</v>
      </c>
      <c r="BG60" s="234">
        <v>-16169</v>
      </c>
      <c r="BH60" s="235">
        <v>-134200</v>
      </c>
      <c r="BI60" s="233">
        <v>-16169</v>
      </c>
      <c r="BJ60" s="234">
        <v>-16169</v>
      </c>
      <c r="BK60" s="234">
        <v>-16169</v>
      </c>
      <c r="BL60" s="234">
        <v>-16169</v>
      </c>
      <c r="BM60" s="234">
        <v>-16169</v>
      </c>
      <c r="BN60" s="235">
        <v>-53355</v>
      </c>
      <c r="BO60" s="233">
        <v>-12512</v>
      </c>
      <c r="BP60" s="234">
        <v>-11074</v>
      </c>
      <c r="BQ60" s="234">
        <v>-1438</v>
      </c>
      <c r="BR60" s="235">
        <v>-9636</v>
      </c>
      <c r="BS60" s="233">
        <v>-1438</v>
      </c>
      <c r="BT60" s="234">
        <v>-1438</v>
      </c>
      <c r="BU60" s="234">
        <v>-1438</v>
      </c>
      <c r="BV60" s="234">
        <v>-1438</v>
      </c>
      <c r="BW60" s="234">
        <v>-1438</v>
      </c>
      <c r="BX60" s="235">
        <v>-2446</v>
      </c>
    </row>
    <row r="61" spans="1:76">
      <c r="A61" s="186" t="s">
        <v>916</v>
      </c>
      <c r="B61" s="187">
        <v>0</v>
      </c>
      <c r="C61" s="187">
        <v>0</v>
      </c>
      <c r="D61" s="186">
        <v>26</v>
      </c>
      <c r="E61" s="186">
        <v>32</v>
      </c>
      <c r="F61" s="187">
        <v>26722</v>
      </c>
      <c r="G61" s="187">
        <v>97345</v>
      </c>
      <c r="H61" s="195">
        <v>-510</v>
      </c>
      <c r="I61" s="187">
        <v>63.810000000000031</v>
      </c>
      <c r="J61" s="187">
        <v>-71968</v>
      </c>
      <c r="K61" s="187">
        <v>28148</v>
      </c>
      <c r="L61" s="187">
        <v>25364</v>
      </c>
      <c r="M61" s="187">
        <v>24356</v>
      </c>
      <c r="N61" s="187">
        <v>29475</v>
      </c>
      <c r="O61" s="187">
        <v>5653</v>
      </c>
      <c r="P61" s="187">
        <v>3634.58</v>
      </c>
      <c r="Q61" s="187">
        <v>0</v>
      </c>
      <c r="R61" s="187">
        <v>-80592</v>
      </c>
      <c r="S61" s="187">
        <v>2460</v>
      </c>
      <c r="T61" s="187">
        <v>1778.58</v>
      </c>
      <c r="U61" s="187">
        <v>0</v>
      </c>
      <c r="V61" s="187">
        <v>-9798</v>
      </c>
      <c r="W61" s="187">
        <v>71111</v>
      </c>
      <c r="X61" s="187">
        <v>3028</v>
      </c>
      <c r="Y61" s="187">
        <v>0</v>
      </c>
      <c r="Z61" s="187">
        <v>2171</v>
      </c>
      <c r="AA61" s="187">
        <v>-9798</v>
      </c>
      <c r="AB61" s="187">
        <v>-9798</v>
      </c>
      <c r="AC61" s="187">
        <v>-9798</v>
      </c>
      <c r="AD61" s="187">
        <v>-9798</v>
      </c>
      <c r="AE61" s="187">
        <v>-9796</v>
      </c>
      <c r="AF61" s="187">
        <v>-22980</v>
      </c>
      <c r="AG61" s="175">
        <v>8.5</v>
      </c>
      <c r="AH61" s="188">
        <v>555</v>
      </c>
      <c r="AI61" s="92">
        <f t="shared" si="5"/>
        <v>0</v>
      </c>
      <c r="AJ61" s="198">
        <v>-606</v>
      </c>
      <c r="AK61" s="196">
        <v>289</v>
      </c>
      <c r="AL61" s="197">
        <v>-9481</v>
      </c>
      <c r="AN61" s="174">
        <f t="shared" si="0"/>
        <v>-510.42000000000007</v>
      </c>
      <c r="AO61" s="174">
        <f t="shared" si="1"/>
        <v>0.42000000000007276</v>
      </c>
      <c r="AQ61" s="92">
        <f t="shared" si="2"/>
        <v>26722</v>
      </c>
      <c r="AR61" s="92">
        <f t="shared" si="3"/>
        <v>0</v>
      </c>
      <c r="AS61" s="92">
        <f t="shared" si="4"/>
        <v>-70623</v>
      </c>
      <c r="AU61" s="233">
        <v>2460</v>
      </c>
      <c r="AV61" s="234">
        <v>2460</v>
      </c>
      <c r="AW61" s="234">
        <v>289</v>
      </c>
      <c r="AX61" s="235">
        <v>2171</v>
      </c>
      <c r="AY61" s="233">
        <v>289</v>
      </c>
      <c r="AZ61" s="234">
        <v>289</v>
      </c>
      <c r="BA61" s="234">
        <v>289</v>
      </c>
      <c r="BB61" s="234">
        <v>289</v>
      </c>
      <c r="BC61" s="234">
        <v>289</v>
      </c>
      <c r="BD61" s="235">
        <v>726</v>
      </c>
      <c r="BE61" s="233">
        <v>-80592</v>
      </c>
      <c r="BF61" s="234">
        <v>-80592</v>
      </c>
      <c r="BG61" s="234">
        <v>-9481</v>
      </c>
      <c r="BH61" s="235">
        <v>-71111</v>
      </c>
      <c r="BI61" s="233">
        <v>-9481</v>
      </c>
      <c r="BJ61" s="234">
        <v>-9481</v>
      </c>
      <c r="BK61" s="234">
        <v>-9481</v>
      </c>
      <c r="BL61" s="234">
        <v>-9481</v>
      </c>
      <c r="BM61" s="234">
        <v>-9481</v>
      </c>
      <c r="BN61" s="235">
        <v>-23706</v>
      </c>
      <c r="BO61" s="233">
        <v>-4240</v>
      </c>
      <c r="BP61" s="234">
        <v>-3634</v>
      </c>
      <c r="BQ61" s="234">
        <v>-606</v>
      </c>
      <c r="BR61" s="235">
        <v>-3028</v>
      </c>
      <c r="BS61" s="233">
        <v>-606</v>
      </c>
      <c r="BT61" s="234">
        <v>-606</v>
      </c>
      <c r="BU61" s="234">
        <v>-606</v>
      </c>
      <c r="BV61" s="234">
        <v>-606</v>
      </c>
      <c r="BW61" s="234">
        <v>-604</v>
      </c>
      <c r="BX61" s="235">
        <v>0</v>
      </c>
    </row>
    <row r="62" spans="1:76">
      <c r="A62" s="186" t="s">
        <v>917</v>
      </c>
      <c r="B62" s="187">
        <v>0</v>
      </c>
      <c r="C62" s="187">
        <v>0</v>
      </c>
      <c r="D62" s="186">
        <v>15</v>
      </c>
      <c r="E62" s="186">
        <v>21</v>
      </c>
      <c r="F62" s="187">
        <v>54002</v>
      </c>
      <c r="G62" s="187">
        <v>51598</v>
      </c>
      <c r="H62" s="195">
        <v>5100</v>
      </c>
      <c r="I62" s="187">
        <v>965.74000000000024</v>
      </c>
      <c r="J62" s="187">
        <v>-4788</v>
      </c>
      <c r="K62" s="187">
        <v>58985</v>
      </c>
      <c r="L62" s="187">
        <v>49358</v>
      </c>
      <c r="M62" s="187">
        <v>46680</v>
      </c>
      <c r="N62" s="187">
        <v>62999</v>
      </c>
      <c r="O62" s="187">
        <v>3716</v>
      </c>
      <c r="P62" s="187">
        <v>1955.8999999999999</v>
      </c>
      <c r="Q62" s="187">
        <v>0</v>
      </c>
      <c r="R62" s="187">
        <v>-5685</v>
      </c>
      <c r="S62" s="187">
        <v>3153</v>
      </c>
      <c r="T62" s="187">
        <v>735.89999999999986</v>
      </c>
      <c r="U62" s="187">
        <v>0</v>
      </c>
      <c r="V62" s="187">
        <v>-572</v>
      </c>
      <c r="W62" s="187">
        <v>5105</v>
      </c>
      <c r="X62" s="187">
        <v>2514</v>
      </c>
      <c r="Y62" s="187">
        <v>0</v>
      </c>
      <c r="Z62" s="187">
        <v>2831</v>
      </c>
      <c r="AA62" s="187">
        <v>-572</v>
      </c>
      <c r="AB62" s="187">
        <v>-572</v>
      </c>
      <c r="AC62" s="187">
        <v>-572</v>
      </c>
      <c r="AD62" s="187">
        <v>-572</v>
      </c>
      <c r="AE62" s="187">
        <v>-572</v>
      </c>
      <c r="AF62" s="187">
        <v>-1928</v>
      </c>
      <c r="AG62" s="175">
        <v>9.8000000000000007</v>
      </c>
      <c r="AH62" s="188">
        <v>119</v>
      </c>
      <c r="AI62" s="92">
        <f t="shared" si="5"/>
        <v>0</v>
      </c>
      <c r="AJ62" s="198">
        <v>-314</v>
      </c>
      <c r="AK62" s="196">
        <v>322</v>
      </c>
      <c r="AL62" s="197">
        <v>-580</v>
      </c>
      <c r="AN62" s="174">
        <f t="shared" si="0"/>
        <v>5099.8999999999996</v>
      </c>
      <c r="AO62" s="174">
        <f t="shared" si="1"/>
        <v>0.1000000000003638</v>
      </c>
      <c r="AQ62" s="92">
        <f t="shared" si="2"/>
        <v>54002</v>
      </c>
      <c r="AR62" s="92">
        <f t="shared" si="3"/>
        <v>0</v>
      </c>
      <c r="AS62" s="92">
        <f t="shared" si="4"/>
        <v>2404</v>
      </c>
      <c r="AU62" s="233">
        <v>3153</v>
      </c>
      <c r="AV62" s="234">
        <v>3153</v>
      </c>
      <c r="AW62" s="234">
        <v>322</v>
      </c>
      <c r="AX62" s="235">
        <v>2831</v>
      </c>
      <c r="AY62" s="233">
        <v>322</v>
      </c>
      <c r="AZ62" s="234">
        <v>322</v>
      </c>
      <c r="BA62" s="234">
        <v>322</v>
      </c>
      <c r="BB62" s="234">
        <v>322</v>
      </c>
      <c r="BC62" s="234">
        <v>322</v>
      </c>
      <c r="BD62" s="235">
        <v>1221</v>
      </c>
      <c r="BE62" s="233">
        <v>-5685</v>
      </c>
      <c r="BF62" s="234">
        <v>-5685</v>
      </c>
      <c r="BG62" s="234">
        <v>-580</v>
      </c>
      <c r="BH62" s="235">
        <v>-5105</v>
      </c>
      <c r="BI62" s="233">
        <v>-580</v>
      </c>
      <c r="BJ62" s="234">
        <v>-580</v>
      </c>
      <c r="BK62" s="234">
        <v>-580</v>
      </c>
      <c r="BL62" s="234">
        <v>-580</v>
      </c>
      <c r="BM62" s="234">
        <v>-580</v>
      </c>
      <c r="BN62" s="235">
        <v>-2205</v>
      </c>
      <c r="BO62" s="233">
        <v>-3142</v>
      </c>
      <c r="BP62" s="234">
        <v>-2828</v>
      </c>
      <c r="BQ62" s="234">
        <v>-314</v>
      </c>
      <c r="BR62" s="235">
        <v>-2514</v>
      </c>
      <c r="BS62" s="233">
        <v>-314</v>
      </c>
      <c r="BT62" s="234">
        <v>-314</v>
      </c>
      <c r="BU62" s="234">
        <v>-314</v>
      </c>
      <c r="BV62" s="234">
        <v>-314</v>
      </c>
      <c r="BW62" s="234">
        <v>-314</v>
      </c>
      <c r="BX62" s="235">
        <v>-944</v>
      </c>
    </row>
    <row r="63" spans="1:76">
      <c r="A63" s="186" t="s">
        <v>918</v>
      </c>
      <c r="B63" s="187">
        <v>0</v>
      </c>
      <c r="C63" s="187">
        <v>0</v>
      </c>
      <c r="D63" s="186">
        <v>0</v>
      </c>
      <c r="E63" s="186">
        <v>0</v>
      </c>
      <c r="F63" s="187">
        <v>0</v>
      </c>
      <c r="G63" s="187">
        <v>0</v>
      </c>
      <c r="H63" s="195">
        <v>0</v>
      </c>
      <c r="I63" s="187">
        <v>0</v>
      </c>
      <c r="J63" s="187">
        <v>0</v>
      </c>
      <c r="K63" s="187">
        <v>0</v>
      </c>
      <c r="L63" s="187">
        <v>0</v>
      </c>
      <c r="M63" s="187">
        <v>0</v>
      </c>
      <c r="N63" s="187">
        <v>0</v>
      </c>
      <c r="O63" s="187">
        <v>0</v>
      </c>
      <c r="P63" s="187">
        <v>0</v>
      </c>
      <c r="Q63" s="187">
        <v>0</v>
      </c>
      <c r="R63" s="187">
        <v>0</v>
      </c>
      <c r="S63" s="187">
        <v>0</v>
      </c>
      <c r="T63" s="187">
        <v>0</v>
      </c>
      <c r="U63" s="187">
        <v>0</v>
      </c>
      <c r="V63" s="187">
        <v>0</v>
      </c>
      <c r="W63" s="187">
        <v>0</v>
      </c>
      <c r="X63" s="187">
        <v>0</v>
      </c>
      <c r="Y63" s="187">
        <v>0</v>
      </c>
      <c r="Z63" s="187">
        <v>0</v>
      </c>
      <c r="AA63" s="187">
        <v>0</v>
      </c>
      <c r="AB63" s="187">
        <v>0</v>
      </c>
      <c r="AC63" s="187">
        <v>0</v>
      </c>
      <c r="AD63" s="187">
        <v>0</v>
      </c>
      <c r="AE63" s="187">
        <v>0</v>
      </c>
      <c r="AF63" s="187">
        <v>0</v>
      </c>
      <c r="AG63" s="175">
        <v>1</v>
      </c>
      <c r="AH63" s="188">
        <v>121</v>
      </c>
      <c r="AI63" s="92">
        <f t="shared" si="5"/>
        <v>0</v>
      </c>
      <c r="AJ63" s="198">
        <v>0</v>
      </c>
      <c r="AK63" s="196">
        <v>0</v>
      </c>
      <c r="AL63" s="197">
        <v>0</v>
      </c>
      <c r="AN63" s="174">
        <f t="shared" si="0"/>
        <v>0</v>
      </c>
      <c r="AO63" s="174">
        <f t="shared" si="1"/>
        <v>0</v>
      </c>
      <c r="AQ63" s="92">
        <f t="shared" si="2"/>
        <v>0</v>
      </c>
      <c r="AR63" s="92">
        <f t="shared" si="3"/>
        <v>0</v>
      </c>
      <c r="AS63" s="92">
        <f t="shared" si="4"/>
        <v>0</v>
      </c>
      <c r="AU63" s="233">
        <v>0</v>
      </c>
      <c r="AV63" s="234">
        <v>0</v>
      </c>
      <c r="AW63" s="234">
        <v>0</v>
      </c>
      <c r="AX63" s="235">
        <v>0</v>
      </c>
      <c r="AY63" s="233">
        <v>0</v>
      </c>
      <c r="AZ63" s="234">
        <v>0</v>
      </c>
      <c r="BA63" s="234">
        <v>0</v>
      </c>
      <c r="BB63" s="234">
        <v>0</v>
      </c>
      <c r="BC63" s="234">
        <v>0</v>
      </c>
      <c r="BD63" s="235">
        <v>0</v>
      </c>
      <c r="BE63" s="233">
        <v>0</v>
      </c>
      <c r="BF63" s="234">
        <v>0</v>
      </c>
      <c r="BG63" s="234">
        <v>0</v>
      </c>
      <c r="BH63" s="235">
        <v>0</v>
      </c>
      <c r="BI63" s="233">
        <v>0</v>
      </c>
      <c r="BJ63" s="234">
        <v>0</v>
      </c>
      <c r="BK63" s="234">
        <v>0</v>
      </c>
      <c r="BL63" s="234">
        <v>0</v>
      </c>
      <c r="BM63" s="234">
        <v>0</v>
      </c>
      <c r="BN63" s="235">
        <v>0</v>
      </c>
      <c r="BO63" s="233">
        <v>0</v>
      </c>
      <c r="BP63" s="234">
        <v>0</v>
      </c>
      <c r="BQ63" s="234">
        <v>0</v>
      </c>
      <c r="BR63" s="235">
        <v>0</v>
      </c>
      <c r="BS63" s="233">
        <v>0</v>
      </c>
      <c r="BT63" s="234">
        <v>0</v>
      </c>
      <c r="BU63" s="234">
        <v>0</v>
      </c>
      <c r="BV63" s="234">
        <v>0</v>
      </c>
      <c r="BW63" s="234">
        <v>0</v>
      </c>
      <c r="BX63" s="235">
        <v>0</v>
      </c>
    </row>
    <row r="64" spans="1:76">
      <c r="A64" s="186" t="s">
        <v>919</v>
      </c>
      <c r="B64" s="187">
        <v>0</v>
      </c>
      <c r="C64" s="187">
        <v>0</v>
      </c>
      <c r="D64" s="186">
        <v>0</v>
      </c>
      <c r="E64" s="186">
        <v>0</v>
      </c>
      <c r="F64" s="187">
        <v>0</v>
      </c>
      <c r="G64" s="187">
        <v>0</v>
      </c>
      <c r="H64" s="195">
        <v>0</v>
      </c>
      <c r="I64" s="187">
        <v>0</v>
      </c>
      <c r="J64" s="187">
        <v>0</v>
      </c>
      <c r="K64" s="187">
        <v>0</v>
      </c>
      <c r="L64" s="187">
        <v>0</v>
      </c>
      <c r="M64" s="187">
        <v>0</v>
      </c>
      <c r="N64" s="187">
        <v>0</v>
      </c>
      <c r="O64" s="187">
        <v>0</v>
      </c>
      <c r="P64" s="187">
        <v>0</v>
      </c>
      <c r="Q64" s="187">
        <v>0</v>
      </c>
      <c r="R64" s="187">
        <v>0</v>
      </c>
      <c r="S64" s="187">
        <v>0</v>
      </c>
      <c r="T64" s="187">
        <v>0</v>
      </c>
      <c r="U64" s="187">
        <v>0</v>
      </c>
      <c r="V64" s="187">
        <v>0</v>
      </c>
      <c r="W64" s="187">
        <v>0</v>
      </c>
      <c r="X64" s="187">
        <v>0</v>
      </c>
      <c r="Y64" s="187">
        <v>0</v>
      </c>
      <c r="Z64" s="187">
        <v>0</v>
      </c>
      <c r="AA64" s="187">
        <v>0</v>
      </c>
      <c r="AB64" s="187">
        <v>0</v>
      </c>
      <c r="AC64" s="187">
        <v>0</v>
      </c>
      <c r="AD64" s="187">
        <v>0</v>
      </c>
      <c r="AE64" s="187">
        <v>0</v>
      </c>
      <c r="AF64" s="187">
        <v>0</v>
      </c>
      <c r="AG64" s="175">
        <v>1</v>
      </c>
      <c r="AH64" s="188">
        <v>120</v>
      </c>
      <c r="AI64" s="92">
        <f t="shared" si="5"/>
        <v>0</v>
      </c>
      <c r="AJ64" s="198">
        <v>0</v>
      </c>
      <c r="AK64" s="196">
        <v>0</v>
      </c>
      <c r="AL64" s="197">
        <v>0</v>
      </c>
      <c r="AN64" s="174">
        <f t="shared" si="0"/>
        <v>0</v>
      </c>
      <c r="AO64" s="174">
        <f t="shared" si="1"/>
        <v>0</v>
      </c>
      <c r="AQ64" s="92">
        <f t="shared" si="2"/>
        <v>0</v>
      </c>
      <c r="AR64" s="92">
        <f t="shared" si="3"/>
        <v>0</v>
      </c>
      <c r="AS64" s="92">
        <f t="shared" si="4"/>
        <v>0</v>
      </c>
      <c r="AU64" s="233">
        <v>0</v>
      </c>
      <c r="AV64" s="234">
        <v>0</v>
      </c>
      <c r="AW64" s="234">
        <v>0</v>
      </c>
      <c r="AX64" s="235">
        <v>0</v>
      </c>
      <c r="AY64" s="233">
        <v>0</v>
      </c>
      <c r="AZ64" s="234">
        <v>0</v>
      </c>
      <c r="BA64" s="234">
        <v>0</v>
      </c>
      <c r="BB64" s="234">
        <v>0</v>
      </c>
      <c r="BC64" s="234">
        <v>0</v>
      </c>
      <c r="BD64" s="235">
        <v>0</v>
      </c>
      <c r="BE64" s="233">
        <v>0</v>
      </c>
      <c r="BF64" s="234">
        <v>0</v>
      </c>
      <c r="BG64" s="234">
        <v>0</v>
      </c>
      <c r="BH64" s="235">
        <v>0</v>
      </c>
      <c r="BI64" s="233">
        <v>0</v>
      </c>
      <c r="BJ64" s="234">
        <v>0</v>
      </c>
      <c r="BK64" s="234">
        <v>0</v>
      </c>
      <c r="BL64" s="234">
        <v>0</v>
      </c>
      <c r="BM64" s="234">
        <v>0</v>
      </c>
      <c r="BN64" s="235">
        <v>0</v>
      </c>
      <c r="BO64" s="233">
        <v>0</v>
      </c>
      <c r="BP64" s="234">
        <v>0</v>
      </c>
      <c r="BQ64" s="234">
        <v>0</v>
      </c>
      <c r="BR64" s="235">
        <v>0</v>
      </c>
      <c r="BS64" s="233">
        <v>0</v>
      </c>
      <c r="BT64" s="234">
        <v>0</v>
      </c>
      <c r="BU64" s="234">
        <v>0</v>
      </c>
      <c r="BV64" s="234">
        <v>0</v>
      </c>
      <c r="BW64" s="234">
        <v>0</v>
      </c>
      <c r="BX64" s="235">
        <v>0</v>
      </c>
    </row>
    <row r="65" spans="1:76">
      <c r="A65" s="186" t="s">
        <v>920</v>
      </c>
      <c r="B65" s="187">
        <v>0</v>
      </c>
      <c r="C65" s="187">
        <v>0</v>
      </c>
      <c r="D65" s="186">
        <v>0</v>
      </c>
      <c r="E65" s="186">
        <v>0</v>
      </c>
      <c r="F65" s="187">
        <v>0</v>
      </c>
      <c r="G65" s="187">
        <v>0</v>
      </c>
      <c r="H65" s="195">
        <v>0</v>
      </c>
      <c r="I65" s="187">
        <v>0</v>
      </c>
      <c r="J65" s="187">
        <v>0</v>
      </c>
      <c r="K65" s="187">
        <v>0</v>
      </c>
      <c r="L65" s="187">
        <v>0</v>
      </c>
      <c r="M65" s="187">
        <v>0</v>
      </c>
      <c r="N65" s="187">
        <v>0</v>
      </c>
      <c r="O65" s="187">
        <v>0</v>
      </c>
      <c r="P65" s="187">
        <v>0</v>
      </c>
      <c r="Q65" s="187">
        <v>0</v>
      </c>
      <c r="R65" s="187">
        <v>0</v>
      </c>
      <c r="S65" s="187">
        <v>0</v>
      </c>
      <c r="T65" s="187">
        <v>0</v>
      </c>
      <c r="U65" s="187">
        <v>0</v>
      </c>
      <c r="V65" s="187">
        <v>0</v>
      </c>
      <c r="W65" s="187">
        <v>0</v>
      </c>
      <c r="X65" s="187">
        <v>0</v>
      </c>
      <c r="Y65" s="187">
        <v>0</v>
      </c>
      <c r="Z65" s="187">
        <v>0</v>
      </c>
      <c r="AA65" s="187">
        <v>0</v>
      </c>
      <c r="AB65" s="187">
        <v>0</v>
      </c>
      <c r="AC65" s="187">
        <v>0</v>
      </c>
      <c r="AD65" s="187">
        <v>0</v>
      </c>
      <c r="AE65" s="187">
        <v>0</v>
      </c>
      <c r="AF65" s="187">
        <v>0</v>
      </c>
      <c r="AG65" s="175">
        <v>1</v>
      </c>
      <c r="AH65" s="188">
        <v>122</v>
      </c>
      <c r="AI65" s="92">
        <f t="shared" si="5"/>
        <v>0</v>
      </c>
      <c r="AJ65" s="198">
        <v>0</v>
      </c>
      <c r="AK65" s="196">
        <v>0</v>
      </c>
      <c r="AL65" s="197">
        <v>0</v>
      </c>
      <c r="AN65" s="174">
        <f t="shared" si="0"/>
        <v>0</v>
      </c>
      <c r="AO65" s="174">
        <f t="shared" si="1"/>
        <v>0</v>
      </c>
      <c r="AQ65" s="92">
        <f t="shared" si="2"/>
        <v>0</v>
      </c>
      <c r="AR65" s="92">
        <f t="shared" si="3"/>
        <v>0</v>
      </c>
      <c r="AS65" s="92">
        <f t="shared" si="4"/>
        <v>0</v>
      </c>
      <c r="AU65" s="233">
        <v>0</v>
      </c>
      <c r="AV65" s="234">
        <v>0</v>
      </c>
      <c r="AW65" s="234">
        <v>0</v>
      </c>
      <c r="AX65" s="235">
        <v>0</v>
      </c>
      <c r="AY65" s="233">
        <v>0</v>
      </c>
      <c r="AZ65" s="234">
        <v>0</v>
      </c>
      <c r="BA65" s="234">
        <v>0</v>
      </c>
      <c r="BB65" s="234">
        <v>0</v>
      </c>
      <c r="BC65" s="234">
        <v>0</v>
      </c>
      <c r="BD65" s="235">
        <v>0</v>
      </c>
      <c r="BE65" s="233">
        <v>0</v>
      </c>
      <c r="BF65" s="234">
        <v>0</v>
      </c>
      <c r="BG65" s="234">
        <v>0</v>
      </c>
      <c r="BH65" s="235">
        <v>0</v>
      </c>
      <c r="BI65" s="233">
        <v>0</v>
      </c>
      <c r="BJ65" s="234">
        <v>0</v>
      </c>
      <c r="BK65" s="234">
        <v>0</v>
      </c>
      <c r="BL65" s="234">
        <v>0</v>
      </c>
      <c r="BM65" s="234">
        <v>0</v>
      </c>
      <c r="BN65" s="235">
        <v>0</v>
      </c>
      <c r="BO65" s="233">
        <v>0</v>
      </c>
      <c r="BP65" s="234">
        <v>0</v>
      </c>
      <c r="BQ65" s="234">
        <v>0</v>
      </c>
      <c r="BR65" s="235">
        <v>0</v>
      </c>
      <c r="BS65" s="233">
        <v>0</v>
      </c>
      <c r="BT65" s="234">
        <v>0</v>
      </c>
      <c r="BU65" s="234">
        <v>0</v>
      </c>
      <c r="BV65" s="234">
        <v>0</v>
      </c>
      <c r="BW65" s="234">
        <v>0</v>
      </c>
      <c r="BX65" s="235">
        <v>0</v>
      </c>
    </row>
    <row r="66" spans="1:76">
      <c r="A66" s="186" t="s">
        <v>921</v>
      </c>
      <c r="B66" s="187">
        <v>0</v>
      </c>
      <c r="C66" s="187">
        <v>0</v>
      </c>
      <c r="D66" s="186">
        <v>8</v>
      </c>
      <c r="E66" s="186">
        <v>10</v>
      </c>
      <c r="F66" s="187">
        <v>25911</v>
      </c>
      <c r="G66" s="187">
        <v>20387</v>
      </c>
      <c r="H66" s="195">
        <v>3384</v>
      </c>
      <c r="I66" s="187">
        <v>1112.3499999999999</v>
      </c>
      <c r="J66" s="187">
        <v>2128</v>
      </c>
      <c r="K66" s="187">
        <v>27206</v>
      </c>
      <c r="L66" s="187">
        <v>24695</v>
      </c>
      <c r="M66" s="187">
        <v>23757</v>
      </c>
      <c r="N66" s="187">
        <v>28378</v>
      </c>
      <c r="O66" s="187">
        <v>2170</v>
      </c>
      <c r="P66" s="187">
        <v>792.3599999999999</v>
      </c>
      <c r="Q66" s="187">
        <v>0</v>
      </c>
      <c r="R66" s="187">
        <v>1021</v>
      </c>
      <c r="S66" s="187">
        <v>2162</v>
      </c>
      <c r="T66" s="187">
        <v>621.3599999999999</v>
      </c>
      <c r="U66" s="187">
        <v>0</v>
      </c>
      <c r="V66" s="187">
        <v>422</v>
      </c>
      <c r="W66" s="187">
        <v>0</v>
      </c>
      <c r="X66" s="187">
        <v>541</v>
      </c>
      <c r="Y66" s="187">
        <v>856</v>
      </c>
      <c r="Z66" s="187">
        <v>1813</v>
      </c>
      <c r="AA66" s="187">
        <v>422</v>
      </c>
      <c r="AB66" s="187">
        <v>422</v>
      </c>
      <c r="AC66" s="187">
        <v>422</v>
      </c>
      <c r="AD66" s="187">
        <v>422</v>
      </c>
      <c r="AE66" s="187">
        <v>422</v>
      </c>
      <c r="AF66" s="187">
        <v>18</v>
      </c>
      <c r="AG66" s="175">
        <v>6.2</v>
      </c>
      <c r="AH66" s="188">
        <v>123</v>
      </c>
      <c r="AI66" s="92">
        <f t="shared" si="5"/>
        <v>0</v>
      </c>
      <c r="AJ66" s="198">
        <v>-92</v>
      </c>
      <c r="AK66" s="196">
        <v>349</v>
      </c>
      <c r="AL66" s="197">
        <v>165</v>
      </c>
      <c r="AN66" s="174">
        <f t="shared" si="0"/>
        <v>3384.3599999999997</v>
      </c>
      <c r="AO66" s="174">
        <f t="shared" si="1"/>
        <v>-0.35999999999967258</v>
      </c>
      <c r="AQ66" s="92">
        <f t="shared" si="2"/>
        <v>25911</v>
      </c>
      <c r="AR66" s="92">
        <f t="shared" si="3"/>
        <v>0</v>
      </c>
      <c r="AS66" s="92">
        <f t="shared" si="4"/>
        <v>5524</v>
      </c>
      <c r="AU66" s="233">
        <v>2162</v>
      </c>
      <c r="AV66" s="234">
        <v>2162</v>
      </c>
      <c r="AW66" s="234">
        <v>349</v>
      </c>
      <c r="AX66" s="235">
        <v>1813</v>
      </c>
      <c r="AY66" s="233">
        <v>349</v>
      </c>
      <c r="AZ66" s="234">
        <v>349</v>
      </c>
      <c r="BA66" s="234">
        <v>349</v>
      </c>
      <c r="BB66" s="234">
        <v>349</v>
      </c>
      <c r="BC66" s="234">
        <v>349</v>
      </c>
      <c r="BD66" s="235">
        <v>68</v>
      </c>
      <c r="BE66" s="233">
        <v>1021</v>
      </c>
      <c r="BF66" s="234">
        <v>1021</v>
      </c>
      <c r="BG66" s="234">
        <v>165</v>
      </c>
      <c r="BH66" s="235">
        <v>856</v>
      </c>
      <c r="BI66" s="233">
        <v>165</v>
      </c>
      <c r="BJ66" s="234">
        <v>165</v>
      </c>
      <c r="BK66" s="234">
        <v>165</v>
      </c>
      <c r="BL66" s="234">
        <v>165</v>
      </c>
      <c r="BM66" s="234">
        <v>165</v>
      </c>
      <c r="BN66" s="235">
        <v>31</v>
      </c>
      <c r="BO66" s="233">
        <v>-725</v>
      </c>
      <c r="BP66" s="234">
        <v>-633</v>
      </c>
      <c r="BQ66" s="234">
        <v>-92</v>
      </c>
      <c r="BR66" s="235">
        <v>-541</v>
      </c>
      <c r="BS66" s="233">
        <v>-92</v>
      </c>
      <c r="BT66" s="234">
        <v>-92</v>
      </c>
      <c r="BU66" s="234">
        <v>-92</v>
      </c>
      <c r="BV66" s="234">
        <v>-92</v>
      </c>
      <c r="BW66" s="234">
        <v>-92</v>
      </c>
      <c r="BX66" s="235">
        <v>-81</v>
      </c>
    </row>
    <row r="67" spans="1:76">
      <c r="A67" s="186" t="s">
        <v>922</v>
      </c>
      <c r="B67" s="187">
        <v>0</v>
      </c>
      <c r="C67" s="187">
        <v>0</v>
      </c>
      <c r="D67" s="186">
        <v>0</v>
      </c>
      <c r="E67" s="186">
        <v>0</v>
      </c>
      <c r="F67" s="187">
        <v>0</v>
      </c>
      <c r="G67" s="187">
        <v>0</v>
      </c>
      <c r="H67" s="195">
        <v>0</v>
      </c>
      <c r="I67" s="187">
        <v>0</v>
      </c>
      <c r="J67" s="187">
        <v>0</v>
      </c>
      <c r="K67" s="187">
        <v>0</v>
      </c>
      <c r="L67" s="187">
        <v>0</v>
      </c>
      <c r="M67" s="187">
        <v>0</v>
      </c>
      <c r="N67" s="187">
        <v>0</v>
      </c>
      <c r="O67" s="187">
        <v>0</v>
      </c>
      <c r="P67" s="187">
        <v>0</v>
      </c>
      <c r="Q67" s="187">
        <v>0</v>
      </c>
      <c r="R67" s="187">
        <v>0</v>
      </c>
      <c r="S67" s="187">
        <v>0</v>
      </c>
      <c r="T67" s="187">
        <v>0</v>
      </c>
      <c r="U67" s="187">
        <v>0</v>
      </c>
      <c r="V67" s="187">
        <v>0</v>
      </c>
      <c r="W67" s="187">
        <v>0</v>
      </c>
      <c r="X67" s="187">
        <v>0</v>
      </c>
      <c r="Y67" s="187">
        <v>0</v>
      </c>
      <c r="Z67" s="187">
        <v>0</v>
      </c>
      <c r="AA67" s="187">
        <v>0</v>
      </c>
      <c r="AB67" s="187">
        <v>0</v>
      </c>
      <c r="AC67" s="187">
        <v>0</v>
      </c>
      <c r="AD67" s="187">
        <v>0</v>
      </c>
      <c r="AE67" s="187">
        <v>0</v>
      </c>
      <c r="AF67" s="187">
        <v>0</v>
      </c>
      <c r="AG67" s="175">
        <v>1</v>
      </c>
      <c r="AH67" s="188">
        <v>124</v>
      </c>
      <c r="AI67" s="92">
        <f t="shared" si="5"/>
        <v>0</v>
      </c>
      <c r="AJ67" s="198">
        <v>0</v>
      </c>
      <c r="AK67" s="196">
        <v>0</v>
      </c>
      <c r="AL67" s="197">
        <v>0</v>
      </c>
      <c r="AN67" s="174">
        <f t="shared" si="0"/>
        <v>0</v>
      </c>
      <c r="AO67" s="174">
        <f t="shared" si="1"/>
        <v>0</v>
      </c>
      <c r="AQ67" s="92">
        <f t="shared" si="2"/>
        <v>0</v>
      </c>
      <c r="AR67" s="92">
        <f t="shared" si="3"/>
        <v>0</v>
      </c>
      <c r="AS67" s="92">
        <f t="shared" si="4"/>
        <v>0</v>
      </c>
      <c r="AU67" s="233">
        <v>0</v>
      </c>
      <c r="AV67" s="234">
        <v>0</v>
      </c>
      <c r="AW67" s="234">
        <v>0</v>
      </c>
      <c r="AX67" s="235">
        <v>0</v>
      </c>
      <c r="AY67" s="233">
        <v>0</v>
      </c>
      <c r="AZ67" s="234">
        <v>0</v>
      </c>
      <c r="BA67" s="234">
        <v>0</v>
      </c>
      <c r="BB67" s="234">
        <v>0</v>
      </c>
      <c r="BC67" s="234">
        <v>0</v>
      </c>
      <c r="BD67" s="235">
        <v>0</v>
      </c>
      <c r="BE67" s="233">
        <v>0</v>
      </c>
      <c r="BF67" s="234">
        <v>0</v>
      </c>
      <c r="BG67" s="234">
        <v>0</v>
      </c>
      <c r="BH67" s="235">
        <v>0</v>
      </c>
      <c r="BI67" s="233">
        <v>0</v>
      </c>
      <c r="BJ67" s="234">
        <v>0</v>
      </c>
      <c r="BK67" s="234">
        <v>0</v>
      </c>
      <c r="BL67" s="234">
        <v>0</v>
      </c>
      <c r="BM67" s="234">
        <v>0</v>
      </c>
      <c r="BN67" s="235">
        <v>0</v>
      </c>
      <c r="BO67" s="233">
        <v>0</v>
      </c>
      <c r="BP67" s="234">
        <v>0</v>
      </c>
      <c r="BQ67" s="234">
        <v>0</v>
      </c>
      <c r="BR67" s="235">
        <v>0</v>
      </c>
      <c r="BS67" s="233">
        <v>0</v>
      </c>
      <c r="BT67" s="234">
        <v>0</v>
      </c>
      <c r="BU67" s="234">
        <v>0</v>
      </c>
      <c r="BV67" s="234">
        <v>0</v>
      </c>
      <c r="BW67" s="234">
        <v>0</v>
      </c>
      <c r="BX67" s="235">
        <v>0</v>
      </c>
    </row>
    <row r="68" spans="1:76">
      <c r="A68" s="186" t="s">
        <v>923</v>
      </c>
      <c r="B68" s="187">
        <v>0</v>
      </c>
      <c r="C68" s="187">
        <v>0</v>
      </c>
      <c r="D68" s="186">
        <v>0</v>
      </c>
      <c r="E68" s="186">
        <v>0</v>
      </c>
      <c r="F68" s="187">
        <v>0</v>
      </c>
      <c r="G68" s="187">
        <v>0</v>
      </c>
      <c r="H68" s="195">
        <v>0</v>
      </c>
      <c r="I68" s="187">
        <v>0</v>
      </c>
      <c r="J68" s="187">
        <v>0</v>
      </c>
      <c r="K68" s="187">
        <v>0</v>
      </c>
      <c r="L68" s="187">
        <v>0</v>
      </c>
      <c r="M68" s="187">
        <v>0</v>
      </c>
      <c r="N68" s="187">
        <v>0</v>
      </c>
      <c r="O68" s="187">
        <v>0</v>
      </c>
      <c r="P68" s="187">
        <v>0</v>
      </c>
      <c r="Q68" s="187">
        <v>0</v>
      </c>
      <c r="R68" s="187">
        <v>0</v>
      </c>
      <c r="S68" s="187">
        <v>0</v>
      </c>
      <c r="T68" s="187">
        <v>0</v>
      </c>
      <c r="U68" s="187">
        <v>0</v>
      </c>
      <c r="V68" s="187">
        <v>0</v>
      </c>
      <c r="W68" s="187">
        <v>0</v>
      </c>
      <c r="X68" s="187">
        <v>0</v>
      </c>
      <c r="Y68" s="187">
        <v>0</v>
      </c>
      <c r="Z68" s="187">
        <v>0</v>
      </c>
      <c r="AA68" s="187">
        <v>0</v>
      </c>
      <c r="AB68" s="187">
        <v>0</v>
      </c>
      <c r="AC68" s="187">
        <v>0</v>
      </c>
      <c r="AD68" s="187">
        <v>0</v>
      </c>
      <c r="AE68" s="187">
        <v>0</v>
      </c>
      <c r="AF68" s="187">
        <v>0</v>
      </c>
      <c r="AG68" s="175">
        <v>1</v>
      </c>
      <c r="AH68" s="188">
        <v>125</v>
      </c>
      <c r="AI68" s="92">
        <f t="shared" si="5"/>
        <v>0</v>
      </c>
      <c r="AJ68" s="198">
        <v>0</v>
      </c>
      <c r="AK68" s="196">
        <v>0</v>
      </c>
      <c r="AL68" s="197">
        <v>0</v>
      </c>
      <c r="AN68" s="174">
        <f t="shared" si="0"/>
        <v>0</v>
      </c>
      <c r="AO68" s="174">
        <f t="shared" si="1"/>
        <v>0</v>
      </c>
      <c r="AQ68" s="92">
        <f t="shared" si="2"/>
        <v>0</v>
      </c>
      <c r="AR68" s="92">
        <f t="shared" si="3"/>
        <v>0</v>
      </c>
      <c r="AS68" s="92">
        <f t="shared" si="4"/>
        <v>0</v>
      </c>
      <c r="AU68" s="233">
        <v>0</v>
      </c>
      <c r="AV68" s="234">
        <v>0</v>
      </c>
      <c r="AW68" s="234">
        <v>0</v>
      </c>
      <c r="AX68" s="235">
        <v>0</v>
      </c>
      <c r="AY68" s="233">
        <v>0</v>
      </c>
      <c r="AZ68" s="234">
        <v>0</v>
      </c>
      <c r="BA68" s="234">
        <v>0</v>
      </c>
      <c r="BB68" s="234">
        <v>0</v>
      </c>
      <c r="BC68" s="234">
        <v>0</v>
      </c>
      <c r="BD68" s="235">
        <v>0</v>
      </c>
      <c r="BE68" s="233">
        <v>0</v>
      </c>
      <c r="BF68" s="234">
        <v>0</v>
      </c>
      <c r="BG68" s="234">
        <v>0</v>
      </c>
      <c r="BH68" s="235">
        <v>0</v>
      </c>
      <c r="BI68" s="233">
        <v>0</v>
      </c>
      <c r="BJ68" s="234">
        <v>0</v>
      </c>
      <c r="BK68" s="234">
        <v>0</v>
      </c>
      <c r="BL68" s="234">
        <v>0</v>
      </c>
      <c r="BM68" s="234">
        <v>0</v>
      </c>
      <c r="BN68" s="235">
        <v>0</v>
      </c>
      <c r="BO68" s="233">
        <v>0</v>
      </c>
      <c r="BP68" s="234">
        <v>0</v>
      </c>
      <c r="BQ68" s="234">
        <v>0</v>
      </c>
      <c r="BR68" s="235">
        <v>0</v>
      </c>
      <c r="BS68" s="233">
        <v>0</v>
      </c>
      <c r="BT68" s="234">
        <v>0</v>
      </c>
      <c r="BU68" s="234">
        <v>0</v>
      </c>
      <c r="BV68" s="234">
        <v>0</v>
      </c>
      <c r="BW68" s="234">
        <v>0</v>
      </c>
      <c r="BX68" s="235">
        <v>0</v>
      </c>
    </row>
    <row r="69" spans="1:76">
      <c r="A69" s="186" t="s">
        <v>924</v>
      </c>
      <c r="B69" s="187">
        <v>0</v>
      </c>
      <c r="C69" s="187">
        <v>0</v>
      </c>
      <c r="D69" s="186">
        <v>2</v>
      </c>
      <c r="E69" s="186">
        <v>3</v>
      </c>
      <c r="F69" s="187">
        <v>2157</v>
      </c>
      <c r="G69" s="187">
        <v>1078</v>
      </c>
      <c r="H69" s="195">
        <v>1380</v>
      </c>
      <c r="I69" s="187">
        <v>387.88999999999987</v>
      </c>
      <c r="J69" s="187">
        <v>-343</v>
      </c>
      <c r="K69" s="187">
        <v>2196</v>
      </c>
      <c r="L69" s="187">
        <v>2121</v>
      </c>
      <c r="M69" s="187">
        <v>2118</v>
      </c>
      <c r="N69" s="187">
        <v>2197</v>
      </c>
      <c r="O69" s="187">
        <v>1352</v>
      </c>
      <c r="P69" s="187">
        <v>87</v>
      </c>
      <c r="Q69" s="187">
        <v>0</v>
      </c>
      <c r="R69" s="187">
        <v>-533</v>
      </c>
      <c r="S69" s="187">
        <v>173</v>
      </c>
      <c r="T69" s="187">
        <v>0</v>
      </c>
      <c r="U69" s="187">
        <v>0</v>
      </c>
      <c r="V69" s="187">
        <v>-59</v>
      </c>
      <c r="W69" s="187">
        <v>453</v>
      </c>
      <c r="X69" s="187">
        <v>37</v>
      </c>
      <c r="Y69" s="187">
        <v>0</v>
      </c>
      <c r="Z69" s="187">
        <v>147</v>
      </c>
      <c r="AA69" s="187">
        <v>-59</v>
      </c>
      <c r="AB69" s="187">
        <v>-59</v>
      </c>
      <c r="AC69" s="187">
        <v>-59</v>
      </c>
      <c r="AD69" s="187">
        <v>-59</v>
      </c>
      <c r="AE69" s="187">
        <v>-59</v>
      </c>
      <c r="AF69" s="187">
        <v>-48</v>
      </c>
      <c r="AG69" s="175">
        <v>6.7</v>
      </c>
      <c r="AH69" s="188">
        <v>126</v>
      </c>
      <c r="AI69" s="92">
        <f t="shared" si="5"/>
        <v>0</v>
      </c>
      <c r="AJ69" s="198">
        <v>-5</v>
      </c>
      <c r="AK69" s="196">
        <v>26</v>
      </c>
      <c r="AL69" s="197">
        <v>-80</v>
      </c>
      <c r="AN69" s="174">
        <f t="shared" si="0"/>
        <v>1380</v>
      </c>
      <c r="AO69" s="174">
        <f t="shared" si="1"/>
        <v>0</v>
      </c>
      <c r="AQ69" s="92">
        <f t="shared" si="2"/>
        <v>2157</v>
      </c>
      <c r="AR69" s="92">
        <f t="shared" si="3"/>
        <v>0</v>
      </c>
      <c r="AS69" s="92">
        <f t="shared" si="4"/>
        <v>1079</v>
      </c>
      <c r="AU69" s="233">
        <v>173</v>
      </c>
      <c r="AV69" s="234">
        <v>173</v>
      </c>
      <c r="AW69" s="234">
        <v>26</v>
      </c>
      <c r="AX69" s="235">
        <v>147</v>
      </c>
      <c r="AY69" s="233">
        <v>26</v>
      </c>
      <c r="AZ69" s="234">
        <v>26</v>
      </c>
      <c r="BA69" s="234">
        <v>26</v>
      </c>
      <c r="BB69" s="234">
        <v>26</v>
      </c>
      <c r="BC69" s="234">
        <v>26</v>
      </c>
      <c r="BD69" s="235">
        <v>17</v>
      </c>
      <c r="BE69" s="233">
        <v>-533</v>
      </c>
      <c r="BF69" s="234">
        <v>-533</v>
      </c>
      <c r="BG69" s="234">
        <v>-80</v>
      </c>
      <c r="BH69" s="235">
        <v>-453</v>
      </c>
      <c r="BI69" s="233">
        <v>-80</v>
      </c>
      <c r="BJ69" s="234">
        <v>-80</v>
      </c>
      <c r="BK69" s="234">
        <v>-80</v>
      </c>
      <c r="BL69" s="234">
        <v>-80</v>
      </c>
      <c r="BM69" s="234">
        <v>-80</v>
      </c>
      <c r="BN69" s="235">
        <v>-53</v>
      </c>
      <c r="BO69" s="233">
        <v>-47</v>
      </c>
      <c r="BP69" s="234">
        <v>-42</v>
      </c>
      <c r="BQ69" s="234">
        <v>-5</v>
      </c>
      <c r="BR69" s="235">
        <v>-37</v>
      </c>
      <c r="BS69" s="233">
        <v>-5</v>
      </c>
      <c r="BT69" s="234">
        <v>-5</v>
      </c>
      <c r="BU69" s="234">
        <v>-5</v>
      </c>
      <c r="BV69" s="234">
        <v>-5</v>
      </c>
      <c r="BW69" s="234">
        <v>-5</v>
      </c>
      <c r="BX69" s="235">
        <v>-12</v>
      </c>
    </row>
    <row r="70" spans="1:76">
      <c r="A70" s="186" t="s">
        <v>925</v>
      </c>
      <c r="B70" s="187">
        <v>0</v>
      </c>
      <c r="C70" s="187">
        <v>0</v>
      </c>
      <c r="D70" s="186">
        <v>33</v>
      </c>
      <c r="E70" s="186">
        <v>33</v>
      </c>
      <c r="F70" s="187">
        <v>16450</v>
      </c>
      <c r="G70" s="187">
        <v>29885</v>
      </c>
      <c r="H70" s="195">
        <v>3802</v>
      </c>
      <c r="I70" s="187">
        <v>17.110000000000014</v>
      </c>
      <c r="J70" s="187">
        <v>-17893</v>
      </c>
      <c r="K70" s="187">
        <v>17684</v>
      </c>
      <c r="L70" s="187">
        <v>15316</v>
      </c>
      <c r="M70" s="187">
        <v>14456</v>
      </c>
      <c r="N70" s="187">
        <v>18858</v>
      </c>
      <c r="O70" s="187">
        <v>4938</v>
      </c>
      <c r="P70" s="187">
        <v>1230.6499999999999</v>
      </c>
      <c r="Q70" s="187">
        <v>0</v>
      </c>
      <c r="R70" s="187">
        <v>-19986</v>
      </c>
      <c r="S70" s="187">
        <v>898</v>
      </c>
      <c r="T70" s="187">
        <v>515.64999999999986</v>
      </c>
      <c r="U70" s="187">
        <v>0</v>
      </c>
      <c r="V70" s="187">
        <v>-2367</v>
      </c>
      <c r="W70" s="187">
        <v>17662</v>
      </c>
      <c r="X70" s="187">
        <v>1025</v>
      </c>
      <c r="Y70" s="187">
        <v>0</v>
      </c>
      <c r="Z70" s="187">
        <v>794</v>
      </c>
      <c r="AA70" s="187">
        <v>-2367</v>
      </c>
      <c r="AB70" s="187">
        <v>-2367</v>
      </c>
      <c r="AC70" s="187">
        <v>-2367</v>
      </c>
      <c r="AD70" s="187">
        <v>-2367</v>
      </c>
      <c r="AE70" s="187">
        <v>-2367</v>
      </c>
      <c r="AF70" s="187">
        <v>-6058</v>
      </c>
      <c r="AG70" s="175">
        <v>8.6</v>
      </c>
      <c r="AH70" s="188">
        <v>127</v>
      </c>
      <c r="AI70" s="92">
        <f t="shared" si="5"/>
        <v>0</v>
      </c>
      <c r="AJ70" s="198">
        <v>-147</v>
      </c>
      <c r="AK70" s="196">
        <v>104</v>
      </c>
      <c r="AL70" s="197">
        <v>-2324</v>
      </c>
      <c r="AN70" s="174">
        <f t="shared" ref="AN70:AN133" si="6">O70+P70+Q70+AJ70+AK70+AL70</f>
        <v>3801.6499999999996</v>
      </c>
      <c r="AO70" s="174">
        <f t="shared" ref="AO70:AO133" si="7">H70-AN70</f>
        <v>0.3500000000003638</v>
      </c>
      <c r="AQ70" s="92">
        <f t="shared" ref="AQ70:AQ133" si="8">G70+SUM(O70:S70)-T70</f>
        <v>16450</v>
      </c>
      <c r="AR70" s="92">
        <f t="shared" ref="AR70:AR133" si="9">AQ70-F70</f>
        <v>0</v>
      </c>
      <c r="AS70" s="92">
        <f t="shared" ref="AS70:AS133" si="10">SUM(O70:S70)-T70</f>
        <v>-13435</v>
      </c>
      <c r="AU70" s="233">
        <v>898</v>
      </c>
      <c r="AV70" s="234">
        <v>898</v>
      </c>
      <c r="AW70" s="234">
        <v>104</v>
      </c>
      <c r="AX70" s="235">
        <v>794</v>
      </c>
      <c r="AY70" s="233">
        <v>104</v>
      </c>
      <c r="AZ70" s="234">
        <v>104</v>
      </c>
      <c r="BA70" s="234">
        <v>104</v>
      </c>
      <c r="BB70" s="234">
        <v>104</v>
      </c>
      <c r="BC70" s="234">
        <v>104</v>
      </c>
      <c r="BD70" s="235">
        <v>274</v>
      </c>
      <c r="BE70" s="233">
        <v>-19986</v>
      </c>
      <c r="BF70" s="234">
        <v>-19986</v>
      </c>
      <c r="BG70" s="234">
        <v>-2324</v>
      </c>
      <c r="BH70" s="235">
        <v>-17662</v>
      </c>
      <c r="BI70" s="233">
        <v>-2324</v>
      </c>
      <c r="BJ70" s="234">
        <v>-2324</v>
      </c>
      <c r="BK70" s="234">
        <v>-2324</v>
      </c>
      <c r="BL70" s="234">
        <v>-2324</v>
      </c>
      <c r="BM70" s="234">
        <v>-2324</v>
      </c>
      <c r="BN70" s="235">
        <v>-6042</v>
      </c>
      <c r="BO70" s="233">
        <v>-1319</v>
      </c>
      <c r="BP70" s="234">
        <v>-1172</v>
      </c>
      <c r="BQ70" s="234">
        <v>-147</v>
      </c>
      <c r="BR70" s="235">
        <v>-1025</v>
      </c>
      <c r="BS70" s="233">
        <v>-147</v>
      </c>
      <c r="BT70" s="234">
        <v>-147</v>
      </c>
      <c r="BU70" s="234">
        <v>-147</v>
      </c>
      <c r="BV70" s="234">
        <v>-147</v>
      </c>
      <c r="BW70" s="234">
        <v>-147</v>
      </c>
      <c r="BX70" s="235">
        <v>-290</v>
      </c>
    </row>
    <row r="71" spans="1:76">
      <c r="A71" s="186" t="s">
        <v>926</v>
      </c>
      <c r="B71" s="187">
        <v>0</v>
      </c>
      <c r="C71" s="187">
        <v>0</v>
      </c>
      <c r="D71" s="186">
        <v>0</v>
      </c>
      <c r="E71" s="186">
        <v>0</v>
      </c>
      <c r="F71" s="187">
        <v>0</v>
      </c>
      <c r="G71" s="187">
        <v>0</v>
      </c>
      <c r="H71" s="195">
        <v>0</v>
      </c>
      <c r="I71" s="187">
        <v>0</v>
      </c>
      <c r="J71" s="187">
        <v>0</v>
      </c>
      <c r="K71" s="187">
        <v>0</v>
      </c>
      <c r="L71" s="187">
        <v>0</v>
      </c>
      <c r="M71" s="187">
        <v>0</v>
      </c>
      <c r="N71" s="187">
        <v>0</v>
      </c>
      <c r="O71" s="187">
        <v>0</v>
      </c>
      <c r="P71" s="187">
        <v>0</v>
      </c>
      <c r="Q71" s="187">
        <v>0</v>
      </c>
      <c r="R71" s="187">
        <v>0</v>
      </c>
      <c r="S71" s="187">
        <v>0</v>
      </c>
      <c r="T71" s="187">
        <v>0</v>
      </c>
      <c r="U71" s="187">
        <v>0</v>
      </c>
      <c r="V71" s="187">
        <v>0</v>
      </c>
      <c r="W71" s="187">
        <v>0</v>
      </c>
      <c r="X71" s="187">
        <v>0</v>
      </c>
      <c r="Y71" s="187">
        <v>0</v>
      </c>
      <c r="Z71" s="187">
        <v>0</v>
      </c>
      <c r="AA71" s="187">
        <v>0</v>
      </c>
      <c r="AB71" s="187">
        <v>0</v>
      </c>
      <c r="AC71" s="187">
        <v>0</v>
      </c>
      <c r="AD71" s="187">
        <v>0</v>
      </c>
      <c r="AE71" s="187">
        <v>0</v>
      </c>
      <c r="AF71" s="187">
        <v>0</v>
      </c>
      <c r="AG71" s="175">
        <v>1</v>
      </c>
      <c r="AH71" s="188">
        <v>128</v>
      </c>
      <c r="AI71" s="92">
        <f t="shared" ref="AI71:AI134" si="11">W71+X71-Y71-Z71+SUM(AA71:AF71)</f>
        <v>0</v>
      </c>
      <c r="AJ71" s="198">
        <v>0</v>
      </c>
      <c r="AK71" s="196">
        <v>0</v>
      </c>
      <c r="AL71" s="197">
        <v>0</v>
      </c>
      <c r="AN71" s="174">
        <f t="shared" si="6"/>
        <v>0</v>
      </c>
      <c r="AO71" s="174">
        <f t="shared" si="7"/>
        <v>0</v>
      </c>
      <c r="AQ71" s="92">
        <f t="shared" si="8"/>
        <v>0</v>
      </c>
      <c r="AR71" s="92">
        <f t="shared" si="9"/>
        <v>0</v>
      </c>
      <c r="AS71" s="92">
        <f t="shared" si="10"/>
        <v>0</v>
      </c>
      <c r="AU71" s="233">
        <v>0</v>
      </c>
      <c r="AV71" s="234">
        <v>0</v>
      </c>
      <c r="AW71" s="234">
        <v>0</v>
      </c>
      <c r="AX71" s="235">
        <v>0</v>
      </c>
      <c r="AY71" s="233">
        <v>0</v>
      </c>
      <c r="AZ71" s="234">
        <v>0</v>
      </c>
      <c r="BA71" s="234">
        <v>0</v>
      </c>
      <c r="BB71" s="234">
        <v>0</v>
      </c>
      <c r="BC71" s="234">
        <v>0</v>
      </c>
      <c r="BD71" s="235">
        <v>0</v>
      </c>
      <c r="BE71" s="233">
        <v>0</v>
      </c>
      <c r="BF71" s="234">
        <v>0</v>
      </c>
      <c r="BG71" s="234">
        <v>0</v>
      </c>
      <c r="BH71" s="235">
        <v>0</v>
      </c>
      <c r="BI71" s="233">
        <v>0</v>
      </c>
      <c r="BJ71" s="234">
        <v>0</v>
      </c>
      <c r="BK71" s="234">
        <v>0</v>
      </c>
      <c r="BL71" s="234">
        <v>0</v>
      </c>
      <c r="BM71" s="234">
        <v>0</v>
      </c>
      <c r="BN71" s="235">
        <v>0</v>
      </c>
      <c r="BO71" s="233">
        <v>0</v>
      </c>
      <c r="BP71" s="234">
        <v>0</v>
      </c>
      <c r="BQ71" s="234">
        <v>0</v>
      </c>
      <c r="BR71" s="235">
        <v>0</v>
      </c>
      <c r="BS71" s="233">
        <v>0</v>
      </c>
      <c r="BT71" s="234">
        <v>0</v>
      </c>
      <c r="BU71" s="234">
        <v>0</v>
      </c>
      <c r="BV71" s="234">
        <v>0</v>
      </c>
      <c r="BW71" s="234">
        <v>0</v>
      </c>
      <c r="BX71" s="235">
        <v>0</v>
      </c>
    </row>
    <row r="72" spans="1:76">
      <c r="A72" s="186" t="s">
        <v>927</v>
      </c>
      <c r="B72" s="187">
        <v>0</v>
      </c>
      <c r="C72" s="187">
        <v>0</v>
      </c>
      <c r="D72" s="186">
        <v>0</v>
      </c>
      <c r="E72" s="186">
        <v>0</v>
      </c>
      <c r="F72" s="187">
        <v>0</v>
      </c>
      <c r="G72" s="187">
        <v>0</v>
      </c>
      <c r="H72" s="195">
        <v>0</v>
      </c>
      <c r="I72" s="187">
        <v>0</v>
      </c>
      <c r="J72" s="187">
        <v>0</v>
      </c>
      <c r="K72" s="187">
        <v>0</v>
      </c>
      <c r="L72" s="187">
        <v>0</v>
      </c>
      <c r="M72" s="187">
        <v>0</v>
      </c>
      <c r="N72" s="187">
        <v>0</v>
      </c>
      <c r="O72" s="187">
        <v>0</v>
      </c>
      <c r="P72" s="187">
        <v>0</v>
      </c>
      <c r="Q72" s="187">
        <v>0</v>
      </c>
      <c r="R72" s="187">
        <v>0</v>
      </c>
      <c r="S72" s="187">
        <v>0</v>
      </c>
      <c r="T72" s="187">
        <v>0</v>
      </c>
      <c r="U72" s="187">
        <v>0</v>
      </c>
      <c r="V72" s="187">
        <v>0</v>
      </c>
      <c r="W72" s="187">
        <v>0</v>
      </c>
      <c r="X72" s="187">
        <v>0</v>
      </c>
      <c r="Y72" s="187">
        <v>0</v>
      </c>
      <c r="Z72" s="187">
        <v>0</v>
      </c>
      <c r="AA72" s="187">
        <v>0</v>
      </c>
      <c r="AB72" s="187">
        <v>0</v>
      </c>
      <c r="AC72" s="187">
        <v>0</v>
      </c>
      <c r="AD72" s="187">
        <v>0</v>
      </c>
      <c r="AE72" s="187">
        <v>0</v>
      </c>
      <c r="AF72" s="187">
        <v>0</v>
      </c>
      <c r="AG72" s="175">
        <v>1</v>
      </c>
      <c r="AH72" s="188">
        <v>129</v>
      </c>
      <c r="AI72" s="92">
        <f t="shared" si="11"/>
        <v>0</v>
      </c>
      <c r="AJ72" s="198">
        <v>0</v>
      </c>
      <c r="AK72" s="196">
        <v>0</v>
      </c>
      <c r="AL72" s="197">
        <v>0</v>
      </c>
      <c r="AN72" s="174">
        <f t="shared" si="6"/>
        <v>0</v>
      </c>
      <c r="AO72" s="174">
        <f t="shared" si="7"/>
        <v>0</v>
      </c>
      <c r="AQ72" s="92">
        <f t="shared" si="8"/>
        <v>0</v>
      </c>
      <c r="AR72" s="92">
        <f t="shared" si="9"/>
        <v>0</v>
      </c>
      <c r="AS72" s="92">
        <f t="shared" si="10"/>
        <v>0</v>
      </c>
      <c r="AU72" s="233">
        <v>0</v>
      </c>
      <c r="AV72" s="234">
        <v>0</v>
      </c>
      <c r="AW72" s="234">
        <v>0</v>
      </c>
      <c r="AX72" s="235">
        <v>0</v>
      </c>
      <c r="AY72" s="233">
        <v>0</v>
      </c>
      <c r="AZ72" s="234">
        <v>0</v>
      </c>
      <c r="BA72" s="234">
        <v>0</v>
      </c>
      <c r="BB72" s="234">
        <v>0</v>
      </c>
      <c r="BC72" s="234">
        <v>0</v>
      </c>
      <c r="BD72" s="235">
        <v>0</v>
      </c>
      <c r="BE72" s="233">
        <v>0</v>
      </c>
      <c r="BF72" s="234">
        <v>0</v>
      </c>
      <c r="BG72" s="234">
        <v>0</v>
      </c>
      <c r="BH72" s="235">
        <v>0</v>
      </c>
      <c r="BI72" s="233">
        <v>0</v>
      </c>
      <c r="BJ72" s="234">
        <v>0</v>
      </c>
      <c r="BK72" s="234">
        <v>0</v>
      </c>
      <c r="BL72" s="234">
        <v>0</v>
      </c>
      <c r="BM72" s="234">
        <v>0</v>
      </c>
      <c r="BN72" s="235">
        <v>0</v>
      </c>
      <c r="BO72" s="233">
        <v>0</v>
      </c>
      <c r="BP72" s="234">
        <v>0</v>
      </c>
      <c r="BQ72" s="234">
        <v>0</v>
      </c>
      <c r="BR72" s="235">
        <v>0</v>
      </c>
      <c r="BS72" s="233">
        <v>0</v>
      </c>
      <c r="BT72" s="234">
        <v>0</v>
      </c>
      <c r="BU72" s="234">
        <v>0</v>
      </c>
      <c r="BV72" s="234">
        <v>0</v>
      </c>
      <c r="BW72" s="234">
        <v>0</v>
      </c>
      <c r="BX72" s="235">
        <v>0</v>
      </c>
    </row>
    <row r="73" spans="1:76">
      <c r="A73" s="186" t="s">
        <v>928</v>
      </c>
      <c r="B73" s="187">
        <v>0</v>
      </c>
      <c r="C73" s="187">
        <v>0</v>
      </c>
      <c r="D73" s="186">
        <v>0</v>
      </c>
      <c r="E73" s="186">
        <v>0</v>
      </c>
      <c r="F73" s="187">
        <v>0</v>
      </c>
      <c r="G73" s="187">
        <v>0</v>
      </c>
      <c r="H73" s="195">
        <v>0</v>
      </c>
      <c r="I73" s="187">
        <v>0</v>
      </c>
      <c r="J73" s="187">
        <v>0</v>
      </c>
      <c r="K73" s="187">
        <v>0</v>
      </c>
      <c r="L73" s="187">
        <v>0</v>
      </c>
      <c r="M73" s="187">
        <v>0</v>
      </c>
      <c r="N73" s="187">
        <v>0</v>
      </c>
      <c r="O73" s="187">
        <v>0</v>
      </c>
      <c r="P73" s="187">
        <v>0</v>
      </c>
      <c r="Q73" s="187">
        <v>0</v>
      </c>
      <c r="R73" s="187">
        <v>0</v>
      </c>
      <c r="S73" s="187">
        <v>0</v>
      </c>
      <c r="T73" s="187">
        <v>0</v>
      </c>
      <c r="U73" s="187">
        <v>0</v>
      </c>
      <c r="V73" s="187">
        <v>0</v>
      </c>
      <c r="W73" s="187">
        <v>0</v>
      </c>
      <c r="X73" s="187">
        <v>0</v>
      </c>
      <c r="Y73" s="187">
        <v>0</v>
      </c>
      <c r="Z73" s="187">
        <v>0</v>
      </c>
      <c r="AA73" s="187">
        <v>0</v>
      </c>
      <c r="AB73" s="187">
        <v>0</v>
      </c>
      <c r="AC73" s="187">
        <v>0</v>
      </c>
      <c r="AD73" s="187">
        <v>0</v>
      </c>
      <c r="AE73" s="187">
        <v>0</v>
      </c>
      <c r="AF73" s="187">
        <v>0</v>
      </c>
      <c r="AG73" s="175">
        <v>1</v>
      </c>
      <c r="AH73" s="188">
        <v>130</v>
      </c>
      <c r="AI73" s="92">
        <f t="shared" si="11"/>
        <v>0</v>
      </c>
      <c r="AJ73" s="198">
        <v>0</v>
      </c>
      <c r="AK73" s="196">
        <v>0</v>
      </c>
      <c r="AL73" s="197">
        <v>0</v>
      </c>
      <c r="AN73" s="174">
        <f t="shared" si="6"/>
        <v>0</v>
      </c>
      <c r="AO73" s="174">
        <f t="shared" si="7"/>
        <v>0</v>
      </c>
      <c r="AQ73" s="92">
        <f t="shared" si="8"/>
        <v>0</v>
      </c>
      <c r="AR73" s="92">
        <f t="shared" si="9"/>
        <v>0</v>
      </c>
      <c r="AS73" s="92">
        <f t="shared" si="10"/>
        <v>0</v>
      </c>
      <c r="AU73" s="233">
        <v>0</v>
      </c>
      <c r="AV73" s="234">
        <v>0</v>
      </c>
      <c r="AW73" s="234">
        <v>0</v>
      </c>
      <c r="AX73" s="235">
        <v>0</v>
      </c>
      <c r="AY73" s="233">
        <v>0</v>
      </c>
      <c r="AZ73" s="234">
        <v>0</v>
      </c>
      <c r="BA73" s="234">
        <v>0</v>
      </c>
      <c r="BB73" s="234">
        <v>0</v>
      </c>
      <c r="BC73" s="234">
        <v>0</v>
      </c>
      <c r="BD73" s="235">
        <v>0</v>
      </c>
      <c r="BE73" s="233">
        <v>0</v>
      </c>
      <c r="BF73" s="234">
        <v>0</v>
      </c>
      <c r="BG73" s="234">
        <v>0</v>
      </c>
      <c r="BH73" s="235">
        <v>0</v>
      </c>
      <c r="BI73" s="233">
        <v>0</v>
      </c>
      <c r="BJ73" s="234">
        <v>0</v>
      </c>
      <c r="BK73" s="234">
        <v>0</v>
      </c>
      <c r="BL73" s="234">
        <v>0</v>
      </c>
      <c r="BM73" s="234">
        <v>0</v>
      </c>
      <c r="BN73" s="235">
        <v>0</v>
      </c>
      <c r="BO73" s="233">
        <v>0</v>
      </c>
      <c r="BP73" s="234">
        <v>0</v>
      </c>
      <c r="BQ73" s="234">
        <v>0</v>
      </c>
      <c r="BR73" s="235">
        <v>0</v>
      </c>
      <c r="BS73" s="233">
        <v>0</v>
      </c>
      <c r="BT73" s="234">
        <v>0</v>
      </c>
      <c r="BU73" s="234">
        <v>0</v>
      </c>
      <c r="BV73" s="234">
        <v>0</v>
      </c>
      <c r="BW73" s="234">
        <v>0</v>
      </c>
      <c r="BX73" s="235">
        <v>0</v>
      </c>
    </row>
    <row r="74" spans="1:76">
      <c r="A74" s="186" t="s">
        <v>929</v>
      </c>
      <c r="B74" s="187">
        <v>0</v>
      </c>
      <c r="C74" s="187">
        <v>0</v>
      </c>
      <c r="D74" s="186">
        <v>114</v>
      </c>
      <c r="E74" s="186">
        <v>130</v>
      </c>
      <c r="F74" s="187">
        <v>227909</v>
      </c>
      <c r="G74" s="187">
        <v>244164</v>
      </c>
      <c r="H74" s="195">
        <v>26439</v>
      </c>
      <c r="I74" s="187">
        <v>3855.6999999999971</v>
      </c>
      <c r="J74" s="187">
        <v>-50783</v>
      </c>
      <c r="K74" s="187">
        <v>241755</v>
      </c>
      <c r="L74" s="187">
        <v>214991</v>
      </c>
      <c r="M74" s="187">
        <v>206745</v>
      </c>
      <c r="N74" s="187">
        <v>252467</v>
      </c>
      <c r="O74" s="187">
        <v>23720</v>
      </c>
      <c r="P74" s="187">
        <v>9521.4</v>
      </c>
      <c r="Q74" s="187">
        <v>0</v>
      </c>
      <c r="R74" s="187">
        <v>-63959</v>
      </c>
      <c r="S74" s="187">
        <v>15332</v>
      </c>
      <c r="T74" s="187">
        <v>869.39999999999918</v>
      </c>
      <c r="U74" s="187">
        <v>0</v>
      </c>
      <c r="V74" s="187">
        <v>-6802</v>
      </c>
      <c r="W74" s="187">
        <v>56522</v>
      </c>
      <c r="X74" s="187">
        <v>7810</v>
      </c>
      <c r="Y74" s="187">
        <v>0</v>
      </c>
      <c r="Z74" s="187">
        <v>13549</v>
      </c>
      <c r="AA74" s="187">
        <v>-6802</v>
      </c>
      <c r="AB74" s="187">
        <v>-6802</v>
      </c>
      <c r="AC74" s="187">
        <v>-6802</v>
      </c>
      <c r="AD74" s="187">
        <v>-6802</v>
      </c>
      <c r="AE74" s="187">
        <v>-6802</v>
      </c>
      <c r="AF74" s="187">
        <v>-16773</v>
      </c>
      <c r="AG74" s="175">
        <v>8.6</v>
      </c>
      <c r="AH74" s="188">
        <v>131</v>
      </c>
      <c r="AI74" s="92">
        <f t="shared" si="11"/>
        <v>0</v>
      </c>
      <c r="AJ74" s="198">
        <v>-1148</v>
      </c>
      <c r="AK74" s="196">
        <v>1783</v>
      </c>
      <c r="AL74" s="197">
        <v>-7437</v>
      </c>
      <c r="AN74" s="174">
        <f t="shared" si="6"/>
        <v>26439.4</v>
      </c>
      <c r="AO74" s="174">
        <f t="shared" si="7"/>
        <v>-0.40000000000145519</v>
      </c>
      <c r="AQ74" s="92">
        <f t="shared" si="8"/>
        <v>227909</v>
      </c>
      <c r="AR74" s="92">
        <f t="shared" si="9"/>
        <v>0</v>
      </c>
      <c r="AS74" s="92">
        <f t="shared" si="10"/>
        <v>-16254.999999999998</v>
      </c>
      <c r="AU74" s="233">
        <v>15332</v>
      </c>
      <c r="AV74" s="234">
        <v>15332</v>
      </c>
      <c r="AW74" s="234">
        <v>1783</v>
      </c>
      <c r="AX74" s="235">
        <v>13549</v>
      </c>
      <c r="AY74" s="233">
        <v>1783</v>
      </c>
      <c r="AZ74" s="234">
        <v>1783</v>
      </c>
      <c r="BA74" s="234">
        <v>1783</v>
      </c>
      <c r="BB74" s="234">
        <v>1783</v>
      </c>
      <c r="BC74" s="234">
        <v>1783</v>
      </c>
      <c r="BD74" s="235">
        <v>4634</v>
      </c>
      <c r="BE74" s="233">
        <v>-63959</v>
      </c>
      <c r="BF74" s="234">
        <v>-63959</v>
      </c>
      <c r="BG74" s="234">
        <v>-7437</v>
      </c>
      <c r="BH74" s="235">
        <v>-56522</v>
      </c>
      <c r="BI74" s="233">
        <v>-7437</v>
      </c>
      <c r="BJ74" s="234">
        <v>-7437</v>
      </c>
      <c r="BK74" s="234">
        <v>-7437</v>
      </c>
      <c r="BL74" s="234">
        <v>-7437</v>
      </c>
      <c r="BM74" s="234">
        <v>-7437</v>
      </c>
      <c r="BN74" s="235">
        <v>-19337</v>
      </c>
      <c r="BO74" s="233">
        <v>-10106</v>
      </c>
      <c r="BP74" s="234">
        <v>-8958</v>
      </c>
      <c r="BQ74" s="234">
        <v>-1148</v>
      </c>
      <c r="BR74" s="235">
        <v>-7810</v>
      </c>
      <c r="BS74" s="233">
        <v>-1148</v>
      </c>
      <c r="BT74" s="234">
        <v>-1148</v>
      </c>
      <c r="BU74" s="234">
        <v>-1148</v>
      </c>
      <c r="BV74" s="234">
        <v>-1148</v>
      </c>
      <c r="BW74" s="234">
        <v>-1148</v>
      </c>
      <c r="BX74" s="235">
        <v>-2070</v>
      </c>
    </row>
    <row r="75" spans="1:76">
      <c r="A75" s="186" t="s">
        <v>930</v>
      </c>
      <c r="B75" s="187">
        <v>0</v>
      </c>
      <c r="C75" s="187">
        <v>0</v>
      </c>
      <c r="D75" s="186">
        <v>197</v>
      </c>
      <c r="E75" s="186">
        <v>213</v>
      </c>
      <c r="F75" s="187">
        <v>215226</v>
      </c>
      <c r="G75" s="187">
        <v>329020</v>
      </c>
      <c r="H75" s="195">
        <v>23743</v>
      </c>
      <c r="I75" s="187">
        <v>773.95999999999844</v>
      </c>
      <c r="J75" s="187">
        <v>-154925</v>
      </c>
      <c r="K75" s="187">
        <v>236598</v>
      </c>
      <c r="L75" s="187">
        <v>195384</v>
      </c>
      <c r="M75" s="187">
        <v>184277</v>
      </c>
      <c r="N75" s="187">
        <v>252671</v>
      </c>
      <c r="O75" s="187">
        <v>27703</v>
      </c>
      <c r="P75" s="187">
        <v>12667.54</v>
      </c>
      <c r="Q75" s="187">
        <v>0</v>
      </c>
      <c r="R75" s="187">
        <v>-162250</v>
      </c>
      <c r="S75" s="187">
        <v>9859</v>
      </c>
      <c r="T75" s="187">
        <v>1773.5400000000009</v>
      </c>
      <c r="U75" s="187">
        <v>0</v>
      </c>
      <c r="V75" s="187">
        <v>-16628</v>
      </c>
      <c r="W75" s="187">
        <v>146649</v>
      </c>
      <c r="X75" s="187">
        <v>17187</v>
      </c>
      <c r="Y75" s="187">
        <v>0</v>
      </c>
      <c r="Z75" s="187">
        <v>8911</v>
      </c>
      <c r="AA75" s="187">
        <v>-16628</v>
      </c>
      <c r="AB75" s="187">
        <v>-16628</v>
      </c>
      <c r="AC75" s="187">
        <v>-16628</v>
      </c>
      <c r="AD75" s="187">
        <v>-16628</v>
      </c>
      <c r="AE75" s="187">
        <v>-16628</v>
      </c>
      <c r="AF75" s="187">
        <v>-71785</v>
      </c>
      <c r="AG75" s="175">
        <v>10.4</v>
      </c>
      <c r="AH75" s="188">
        <v>132</v>
      </c>
      <c r="AI75" s="92">
        <f t="shared" si="11"/>
        <v>0</v>
      </c>
      <c r="AJ75" s="198">
        <v>-1975</v>
      </c>
      <c r="AK75" s="196">
        <v>948</v>
      </c>
      <c r="AL75" s="197">
        <v>-15601</v>
      </c>
      <c r="AN75" s="174">
        <f t="shared" si="6"/>
        <v>23742.54</v>
      </c>
      <c r="AO75" s="174">
        <f t="shared" si="7"/>
        <v>0.45999999999912689</v>
      </c>
      <c r="AQ75" s="92">
        <f t="shared" si="8"/>
        <v>215226</v>
      </c>
      <c r="AR75" s="92">
        <f t="shared" si="9"/>
        <v>0</v>
      </c>
      <c r="AS75" s="92">
        <f t="shared" si="10"/>
        <v>-113794</v>
      </c>
      <c r="AU75" s="233">
        <v>9859</v>
      </c>
      <c r="AV75" s="234">
        <v>9859</v>
      </c>
      <c r="AW75" s="234">
        <v>948</v>
      </c>
      <c r="AX75" s="235">
        <v>8911</v>
      </c>
      <c r="AY75" s="233">
        <v>948</v>
      </c>
      <c r="AZ75" s="234">
        <v>948</v>
      </c>
      <c r="BA75" s="234">
        <v>948</v>
      </c>
      <c r="BB75" s="234">
        <v>948</v>
      </c>
      <c r="BC75" s="234">
        <v>948</v>
      </c>
      <c r="BD75" s="235">
        <v>4171</v>
      </c>
      <c r="BE75" s="233">
        <v>-162250</v>
      </c>
      <c r="BF75" s="234">
        <v>-162250</v>
      </c>
      <c r="BG75" s="234">
        <v>-15601</v>
      </c>
      <c r="BH75" s="235">
        <v>-146649</v>
      </c>
      <c r="BI75" s="233">
        <v>-15601</v>
      </c>
      <c r="BJ75" s="234">
        <v>-15601</v>
      </c>
      <c r="BK75" s="234">
        <v>-15601</v>
      </c>
      <c r="BL75" s="234">
        <v>-15601</v>
      </c>
      <c r="BM75" s="234">
        <v>-15601</v>
      </c>
      <c r="BN75" s="235">
        <v>-68644</v>
      </c>
      <c r="BO75" s="233">
        <v>-21137</v>
      </c>
      <c r="BP75" s="234">
        <v>-19162</v>
      </c>
      <c r="BQ75" s="234">
        <v>-1975</v>
      </c>
      <c r="BR75" s="235">
        <v>-17187</v>
      </c>
      <c r="BS75" s="233">
        <v>-1975</v>
      </c>
      <c r="BT75" s="234">
        <v>-1975</v>
      </c>
      <c r="BU75" s="234">
        <v>-1975</v>
      </c>
      <c r="BV75" s="234">
        <v>-1975</v>
      </c>
      <c r="BW75" s="234">
        <v>-1975</v>
      </c>
      <c r="BX75" s="235">
        <v>-7312</v>
      </c>
    </row>
    <row r="76" spans="1:76">
      <c r="A76" s="186" t="s">
        <v>931</v>
      </c>
      <c r="B76" s="187">
        <v>0</v>
      </c>
      <c r="C76" s="187">
        <v>0</v>
      </c>
      <c r="D76" s="186">
        <v>20</v>
      </c>
      <c r="E76" s="186">
        <v>25</v>
      </c>
      <c r="F76" s="187">
        <v>24804</v>
      </c>
      <c r="G76" s="187">
        <v>64850</v>
      </c>
      <c r="H76" s="195">
        <v>2279</v>
      </c>
      <c r="I76" s="187">
        <v>57.180000000000092</v>
      </c>
      <c r="J76" s="187">
        <v>-45033</v>
      </c>
      <c r="K76" s="187">
        <v>26474</v>
      </c>
      <c r="L76" s="187">
        <v>23310</v>
      </c>
      <c r="M76" s="187">
        <v>22173</v>
      </c>
      <c r="N76" s="187">
        <v>27890</v>
      </c>
      <c r="O76" s="187">
        <v>5128</v>
      </c>
      <c r="P76" s="187">
        <v>2483.4899999999998</v>
      </c>
      <c r="Q76" s="187">
        <v>0</v>
      </c>
      <c r="R76" s="187">
        <v>-48983</v>
      </c>
      <c r="S76" s="187">
        <v>1770</v>
      </c>
      <c r="T76" s="187">
        <v>444.48999999999978</v>
      </c>
      <c r="U76" s="187">
        <v>0</v>
      </c>
      <c r="V76" s="187">
        <v>-5332</v>
      </c>
      <c r="W76" s="187">
        <v>43827</v>
      </c>
      <c r="X76" s="187">
        <v>2790</v>
      </c>
      <c r="Y76" s="187">
        <v>0</v>
      </c>
      <c r="Z76" s="187">
        <v>1584</v>
      </c>
      <c r="AA76" s="187">
        <v>-5332</v>
      </c>
      <c r="AB76" s="187">
        <v>-5332</v>
      </c>
      <c r="AC76" s="187">
        <v>-5332</v>
      </c>
      <c r="AD76" s="187">
        <v>-5332</v>
      </c>
      <c r="AE76" s="187">
        <v>-5332</v>
      </c>
      <c r="AF76" s="187">
        <v>-18373</v>
      </c>
      <c r="AG76" s="175">
        <v>9.5</v>
      </c>
      <c r="AH76" s="188">
        <v>133</v>
      </c>
      <c r="AI76" s="92">
        <f t="shared" si="11"/>
        <v>0</v>
      </c>
      <c r="AJ76" s="198">
        <v>-362</v>
      </c>
      <c r="AK76" s="196">
        <v>186</v>
      </c>
      <c r="AL76" s="197">
        <v>-5156</v>
      </c>
      <c r="AN76" s="174">
        <f t="shared" si="6"/>
        <v>2279.4899999999998</v>
      </c>
      <c r="AO76" s="174">
        <f t="shared" si="7"/>
        <v>-0.48999999999978172</v>
      </c>
      <c r="AQ76" s="92">
        <f t="shared" si="8"/>
        <v>24804</v>
      </c>
      <c r="AR76" s="92">
        <f t="shared" si="9"/>
        <v>0</v>
      </c>
      <c r="AS76" s="92">
        <f t="shared" si="10"/>
        <v>-40046</v>
      </c>
      <c r="AU76" s="233">
        <v>1770</v>
      </c>
      <c r="AV76" s="234">
        <v>1770</v>
      </c>
      <c r="AW76" s="234">
        <v>186</v>
      </c>
      <c r="AX76" s="235">
        <v>1584</v>
      </c>
      <c r="AY76" s="233">
        <v>186</v>
      </c>
      <c r="AZ76" s="234">
        <v>186</v>
      </c>
      <c r="BA76" s="234">
        <v>186</v>
      </c>
      <c r="BB76" s="234">
        <v>186</v>
      </c>
      <c r="BC76" s="234">
        <v>186</v>
      </c>
      <c r="BD76" s="235">
        <v>654</v>
      </c>
      <c r="BE76" s="233">
        <v>-48983</v>
      </c>
      <c r="BF76" s="234">
        <v>-48983</v>
      </c>
      <c r="BG76" s="234">
        <v>-5156</v>
      </c>
      <c r="BH76" s="235">
        <v>-43827</v>
      </c>
      <c r="BI76" s="233">
        <v>-5156</v>
      </c>
      <c r="BJ76" s="234">
        <v>-5156</v>
      </c>
      <c r="BK76" s="234">
        <v>-5156</v>
      </c>
      <c r="BL76" s="234">
        <v>-5156</v>
      </c>
      <c r="BM76" s="234">
        <v>-5156</v>
      </c>
      <c r="BN76" s="235">
        <v>-18047</v>
      </c>
      <c r="BO76" s="233">
        <v>-3514</v>
      </c>
      <c r="BP76" s="234">
        <v>-3152</v>
      </c>
      <c r="BQ76" s="234">
        <v>-362</v>
      </c>
      <c r="BR76" s="235">
        <v>-2790</v>
      </c>
      <c r="BS76" s="233">
        <v>-362</v>
      </c>
      <c r="BT76" s="234">
        <v>-362</v>
      </c>
      <c r="BU76" s="234">
        <v>-362</v>
      </c>
      <c r="BV76" s="234">
        <v>-362</v>
      </c>
      <c r="BW76" s="234">
        <v>-362</v>
      </c>
      <c r="BX76" s="235">
        <v>-980</v>
      </c>
    </row>
    <row r="77" spans="1:76">
      <c r="A77" s="186" t="s">
        <v>932</v>
      </c>
      <c r="B77" s="187">
        <v>1</v>
      </c>
      <c r="C77" s="187">
        <v>0</v>
      </c>
      <c r="D77" s="186">
        <v>15</v>
      </c>
      <c r="E77" s="186">
        <v>15</v>
      </c>
      <c r="F77" s="187">
        <v>70781</v>
      </c>
      <c r="G77" s="187">
        <v>77335</v>
      </c>
      <c r="H77" s="195">
        <v>6065</v>
      </c>
      <c r="I77" s="187">
        <v>4011.9800000000005</v>
      </c>
      <c r="J77" s="187">
        <v>-12200</v>
      </c>
      <c r="K77" s="187">
        <v>74107</v>
      </c>
      <c r="L77" s="187">
        <v>67538</v>
      </c>
      <c r="M77" s="187">
        <v>65659</v>
      </c>
      <c r="N77" s="187">
        <v>76482</v>
      </c>
      <c r="O77" s="187">
        <v>5022</v>
      </c>
      <c r="P77" s="187">
        <v>2880.3099999999995</v>
      </c>
      <c r="Q77" s="187">
        <v>0</v>
      </c>
      <c r="R77" s="187">
        <v>-18470</v>
      </c>
      <c r="S77" s="187">
        <v>6889</v>
      </c>
      <c r="T77" s="187">
        <v>2875.3099999999995</v>
      </c>
      <c r="U77" s="187">
        <v>0</v>
      </c>
      <c r="V77" s="187">
        <v>-1838</v>
      </c>
      <c r="W77" s="187">
        <v>16132</v>
      </c>
      <c r="X77" s="187">
        <v>2085</v>
      </c>
      <c r="Y77" s="187">
        <v>0</v>
      </c>
      <c r="Z77" s="187">
        <v>6017</v>
      </c>
      <c r="AA77" s="187">
        <v>-1838</v>
      </c>
      <c r="AB77" s="187">
        <v>-1838</v>
      </c>
      <c r="AC77" s="187">
        <v>-1838</v>
      </c>
      <c r="AD77" s="187">
        <v>-1838</v>
      </c>
      <c r="AE77" s="187">
        <v>-1838</v>
      </c>
      <c r="AF77" s="187">
        <v>-3010</v>
      </c>
      <c r="AG77" s="175">
        <v>7.9</v>
      </c>
      <c r="AH77" s="188">
        <v>134</v>
      </c>
      <c r="AI77" s="92">
        <f t="shared" si="11"/>
        <v>0</v>
      </c>
      <c r="AJ77" s="198">
        <v>-372</v>
      </c>
      <c r="AK77" s="196">
        <v>872</v>
      </c>
      <c r="AL77" s="197">
        <v>-2338</v>
      </c>
      <c r="AN77" s="174">
        <f t="shared" si="6"/>
        <v>6064.3099999999995</v>
      </c>
      <c r="AO77" s="174">
        <f t="shared" si="7"/>
        <v>0.69000000000050932</v>
      </c>
      <c r="AQ77" s="92">
        <f t="shared" si="8"/>
        <v>70781</v>
      </c>
      <c r="AR77" s="92">
        <f t="shared" si="9"/>
        <v>0</v>
      </c>
      <c r="AS77" s="92">
        <f t="shared" si="10"/>
        <v>-6554</v>
      </c>
      <c r="AU77" s="233">
        <v>6889</v>
      </c>
      <c r="AV77" s="234">
        <v>6889</v>
      </c>
      <c r="AW77" s="234">
        <v>872</v>
      </c>
      <c r="AX77" s="235">
        <v>6017</v>
      </c>
      <c r="AY77" s="233">
        <v>872</v>
      </c>
      <c r="AZ77" s="234">
        <v>872</v>
      </c>
      <c r="BA77" s="234">
        <v>872</v>
      </c>
      <c r="BB77" s="234">
        <v>872</v>
      </c>
      <c r="BC77" s="234">
        <v>872</v>
      </c>
      <c r="BD77" s="235">
        <v>1657</v>
      </c>
      <c r="BE77" s="233">
        <v>-18471</v>
      </c>
      <c r="BF77" s="234">
        <v>-18471</v>
      </c>
      <c r="BG77" s="234">
        <v>-2338</v>
      </c>
      <c r="BH77" s="235">
        <v>-16133</v>
      </c>
      <c r="BI77" s="233">
        <v>-2338</v>
      </c>
      <c r="BJ77" s="234">
        <v>-2338</v>
      </c>
      <c r="BK77" s="234">
        <v>-2338</v>
      </c>
      <c r="BL77" s="234">
        <v>-2338</v>
      </c>
      <c r="BM77" s="234">
        <v>-2338</v>
      </c>
      <c r="BN77" s="235">
        <v>-4443</v>
      </c>
      <c r="BO77" s="233">
        <v>-2829</v>
      </c>
      <c r="BP77" s="234">
        <v>-2457</v>
      </c>
      <c r="BQ77" s="234">
        <v>-372</v>
      </c>
      <c r="BR77" s="235">
        <v>-2085</v>
      </c>
      <c r="BS77" s="233">
        <v>-372</v>
      </c>
      <c r="BT77" s="234">
        <v>-372</v>
      </c>
      <c r="BU77" s="234">
        <v>-372</v>
      </c>
      <c r="BV77" s="234">
        <v>-372</v>
      </c>
      <c r="BW77" s="234">
        <v>-372</v>
      </c>
      <c r="BX77" s="235">
        <v>-225</v>
      </c>
    </row>
    <row r="78" spans="1:76">
      <c r="A78" s="186" t="s">
        <v>933</v>
      </c>
      <c r="B78" s="187">
        <v>0</v>
      </c>
      <c r="C78" s="187">
        <v>0</v>
      </c>
      <c r="D78" s="186">
        <v>78</v>
      </c>
      <c r="E78" s="186">
        <v>84</v>
      </c>
      <c r="F78" s="187">
        <v>153347</v>
      </c>
      <c r="G78" s="187">
        <v>167677</v>
      </c>
      <c r="H78" s="195">
        <v>16918</v>
      </c>
      <c r="I78" s="187">
        <v>730.04000000000019</v>
      </c>
      <c r="J78" s="187">
        <v>-39408</v>
      </c>
      <c r="K78" s="187">
        <v>167065</v>
      </c>
      <c r="L78" s="187">
        <v>140533</v>
      </c>
      <c r="M78" s="187">
        <v>132991</v>
      </c>
      <c r="N78" s="187">
        <v>177653</v>
      </c>
      <c r="O78" s="187">
        <v>14934</v>
      </c>
      <c r="P78" s="187">
        <v>6484.1800000000012</v>
      </c>
      <c r="Q78" s="187">
        <v>0</v>
      </c>
      <c r="R78" s="187">
        <v>-42156</v>
      </c>
      <c r="S78" s="187">
        <v>7358</v>
      </c>
      <c r="T78" s="187">
        <v>950.1800000000012</v>
      </c>
      <c r="U78" s="187">
        <v>0</v>
      </c>
      <c r="V78" s="187">
        <v>-4500</v>
      </c>
      <c r="W78" s="187">
        <v>37854</v>
      </c>
      <c r="X78" s="187">
        <v>8161</v>
      </c>
      <c r="Y78" s="187">
        <v>0</v>
      </c>
      <c r="Z78" s="187">
        <v>6607</v>
      </c>
      <c r="AA78" s="187">
        <v>-4500</v>
      </c>
      <c r="AB78" s="187">
        <v>-4500</v>
      </c>
      <c r="AC78" s="187">
        <v>-4500</v>
      </c>
      <c r="AD78" s="187">
        <v>-4500</v>
      </c>
      <c r="AE78" s="187">
        <v>-4500</v>
      </c>
      <c r="AF78" s="187">
        <v>-16908</v>
      </c>
      <c r="AG78" s="175">
        <v>9.8000000000000007</v>
      </c>
      <c r="AH78" s="188">
        <v>135</v>
      </c>
      <c r="AI78" s="92">
        <f t="shared" si="11"/>
        <v>0</v>
      </c>
      <c r="AJ78" s="198">
        <v>-949</v>
      </c>
      <c r="AK78" s="196">
        <v>751</v>
      </c>
      <c r="AL78" s="197">
        <v>-4302</v>
      </c>
      <c r="AN78" s="174">
        <f t="shared" si="6"/>
        <v>16918.18</v>
      </c>
      <c r="AO78" s="174">
        <f t="shared" si="7"/>
        <v>-0.18000000000029104</v>
      </c>
      <c r="AQ78" s="92">
        <f t="shared" si="8"/>
        <v>153347</v>
      </c>
      <c r="AR78" s="92">
        <f t="shared" si="9"/>
        <v>0</v>
      </c>
      <c r="AS78" s="92">
        <f t="shared" si="10"/>
        <v>-14330</v>
      </c>
      <c r="AU78" s="233">
        <v>7358</v>
      </c>
      <c r="AV78" s="234">
        <v>7358</v>
      </c>
      <c r="AW78" s="234">
        <v>751</v>
      </c>
      <c r="AX78" s="235">
        <v>6607</v>
      </c>
      <c r="AY78" s="233">
        <v>751</v>
      </c>
      <c r="AZ78" s="234">
        <v>751</v>
      </c>
      <c r="BA78" s="234">
        <v>751</v>
      </c>
      <c r="BB78" s="234">
        <v>751</v>
      </c>
      <c r="BC78" s="234">
        <v>751</v>
      </c>
      <c r="BD78" s="235">
        <v>2852</v>
      </c>
      <c r="BE78" s="233">
        <v>-42156</v>
      </c>
      <c r="BF78" s="234">
        <v>-42156</v>
      </c>
      <c r="BG78" s="234">
        <v>-4302</v>
      </c>
      <c r="BH78" s="235">
        <v>-37854</v>
      </c>
      <c r="BI78" s="233">
        <v>-4302</v>
      </c>
      <c r="BJ78" s="234">
        <v>-4302</v>
      </c>
      <c r="BK78" s="234">
        <v>-4302</v>
      </c>
      <c r="BL78" s="234">
        <v>-4302</v>
      </c>
      <c r="BM78" s="234">
        <v>-4302</v>
      </c>
      <c r="BN78" s="235">
        <v>-16344</v>
      </c>
      <c r="BO78" s="233">
        <v>-10059</v>
      </c>
      <c r="BP78" s="234">
        <v>-9110</v>
      </c>
      <c r="BQ78" s="234">
        <v>-949</v>
      </c>
      <c r="BR78" s="235">
        <v>-8161</v>
      </c>
      <c r="BS78" s="233">
        <v>-949</v>
      </c>
      <c r="BT78" s="234">
        <v>-949</v>
      </c>
      <c r="BU78" s="234">
        <v>-949</v>
      </c>
      <c r="BV78" s="234">
        <v>-949</v>
      </c>
      <c r="BW78" s="234">
        <v>-949</v>
      </c>
      <c r="BX78" s="235">
        <v>-3416</v>
      </c>
    </row>
    <row r="79" spans="1:76">
      <c r="A79" s="186" t="s">
        <v>934</v>
      </c>
      <c r="B79" s="187">
        <v>0</v>
      </c>
      <c r="C79" s="187">
        <v>0</v>
      </c>
      <c r="D79" s="186">
        <v>3</v>
      </c>
      <c r="E79" s="186">
        <v>3</v>
      </c>
      <c r="F79" s="187">
        <v>1471</v>
      </c>
      <c r="G79" s="187">
        <v>2727</v>
      </c>
      <c r="H79" s="195">
        <v>295</v>
      </c>
      <c r="I79" s="187">
        <v>0.21000000000000041</v>
      </c>
      <c r="J79" s="187">
        <v>-1787</v>
      </c>
      <c r="K79" s="187">
        <v>1586</v>
      </c>
      <c r="L79" s="187">
        <v>1333</v>
      </c>
      <c r="M79" s="187">
        <v>1254</v>
      </c>
      <c r="N79" s="187">
        <v>1711</v>
      </c>
      <c r="O79" s="187">
        <v>415</v>
      </c>
      <c r="P79" s="187">
        <v>112</v>
      </c>
      <c r="Q79" s="187">
        <v>0</v>
      </c>
      <c r="R79" s="187">
        <v>-1830</v>
      </c>
      <c r="S79" s="187">
        <v>47</v>
      </c>
      <c r="T79" s="187">
        <v>0</v>
      </c>
      <c r="U79" s="187">
        <v>0</v>
      </c>
      <c r="V79" s="187">
        <v>-232</v>
      </c>
      <c r="W79" s="187">
        <v>1622</v>
      </c>
      <c r="X79" s="187">
        <v>207</v>
      </c>
      <c r="Y79" s="187">
        <v>0</v>
      </c>
      <c r="Z79" s="187">
        <v>42</v>
      </c>
      <c r="AA79" s="187">
        <v>-232</v>
      </c>
      <c r="AB79" s="187">
        <v>-232</v>
      </c>
      <c r="AC79" s="187">
        <v>-232</v>
      </c>
      <c r="AD79" s="187">
        <v>-232</v>
      </c>
      <c r="AE79" s="187">
        <v>-232</v>
      </c>
      <c r="AF79" s="187">
        <v>-627</v>
      </c>
      <c r="AG79" s="175">
        <v>8.8000000000000007</v>
      </c>
      <c r="AH79" s="188">
        <v>566</v>
      </c>
      <c r="AI79" s="92">
        <f t="shared" si="11"/>
        <v>0</v>
      </c>
      <c r="AJ79" s="198">
        <v>-29</v>
      </c>
      <c r="AK79" s="196">
        <v>5</v>
      </c>
      <c r="AL79" s="197">
        <v>-208</v>
      </c>
      <c r="AN79" s="174">
        <f t="shared" si="6"/>
        <v>295</v>
      </c>
      <c r="AO79" s="174">
        <f t="shared" si="7"/>
        <v>0</v>
      </c>
      <c r="AQ79" s="92">
        <f t="shared" si="8"/>
        <v>1471</v>
      </c>
      <c r="AR79" s="92">
        <f t="shared" si="9"/>
        <v>0</v>
      </c>
      <c r="AS79" s="92">
        <f t="shared" si="10"/>
        <v>-1256</v>
      </c>
      <c r="AU79" s="233">
        <v>47</v>
      </c>
      <c r="AV79" s="234">
        <v>47</v>
      </c>
      <c r="AW79" s="234">
        <v>5</v>
      </c>
      <c r="AX79" s="235">
        <v>42</v>
      </c>
      <c r="AY79" s="233">
        <v>5</v>
      </c>
      <c r="AZ79" s="234">
        <v>5</v>
      </c>
      <c r="BA79" s="234">
        <v>5</v>
      </c>
      <c r="BB79" s="234">
        <v>5</v>
      </c>
      <c r="BC79" s="234">
        <v>5</v>
      </c>
      <c r="BD79" s="235">
        <v>17</v>
      </c>
      <c r="BE79" s="233">
        <v>-1830</v>
      </c>
      <c r="BF79" s="234">
        <v>-1830</v>
      </c>
      <c r="BG79" s="234">
        <v>-208</v>
      </c>
      <c r="BH79" s="235">
        <v>-1622</v>
      </c>
      <c r="BI79" s="233">
        <v>-208</v>
      </c>
      <c r="BJ79" s="234">
        <v>-208</v>
      </c>
      <c r="BK79" s="234">
        <v>-208</v>
      </c>
      <c r="BL79" s="234">
        <v>-208</v>
      </c>
      <c r="BM79" s="234">
        <v>-208</v>
      </c>
      <c r="BN79" s="235">
        <v>-582</v>
      </c>
      <c r="BO79" s="233">
        <v>-265</v>
      </c>
      <c r="BP79" s="234">
        <v>-236</v>
      </c>
      <c r="BQ79" s="234">
        <v>-29</v>
      </c>
      <c r="BR79" s="235">
        <v>-207</v>
      </c>
      <c r="BS79" s="233">
        <v>-29</v>
      </c>
      <c r="BT79" s="234">
        <v>-29</v>
      </c>
      <c r="BU79" s="234">
        <v>-29</v>
      </c>
      <c r="BV79" s="234">
        <v>-29</v>
      </c>
      <c r="BW79" s="234">
        <v>-29</v>
      </c>
      <c r="BX79" s="235">
        <v>-62</v>
      </c>
    </row>
    <row r="80" spans="1:76">
      <c r="A80" s="186" t="s">
        <v>935</v>
      </c>
      <c r="B80" s="187">
        <v>0</v>
      </c>
      <c r="C80" s="187">
        <v>0</v>
      </c>
      <c r="D80" s="186">
        <v>5</v>
      </c>
      <c r="E80" s="186">
        <v>5</v>
      </c>
      <c r="F80" s="187">
        <v>2473</v>
      </c>
      <c r="G80" s="187">
        <v>5912</v>
      </c>
      <c r="H80" s="195">
        <v>356</v>
      </c>
      <c r="I80" s="187">
        <v>4.3499999999999996</v>
      </c>
      <c r="J80" s="187">
        <v>-3770</v>
      </c>
      <c r="K80" s="187">
        <v>2561</v>
      </c>
      <c r="L80" s="187">
        <v>2392</v>
      </c>
      <c r="M80" s="187">
        <v>2317</v>
      </c>
      <c r="N80" s="187">
        <v>2616</v>
      </c>
      <c r="O80" s="187">
        <v>615</v>
      </c>
      <c r="P80" s="187">
        <v>230.7</v>
      </c>
      <c r="Q80" s="187">
        <v>0</v>
      </c>
      <c r="R80" s="187">
        <v>-4430</v>
      </c>
      <c r="S80" s="187">
        <v>227</v>
      </c>
      <c r="T80" s="187">
        <v>81.699999999999989</v>
      </c>
      <c r="U80" s="187">
        <v>0</v>
      </c>
      <c r="V80" s="187">
        <v>-490</v>
      </c>
      <c r="W80" s="187">
        <v>3921</v>
      </c>
      <c r="X80" s="187">
        <v>50</v>
      </c>
      <c r="Y80" s="187">
        <v>0</v>
      </c>
      <c r="Z80" s="187">
        <v>201</v>
      </c>
      <c r="AA80" s="187">
        <v>-490</v>
      </c>
      <c r="AB80" s="187">
        <v>-490</v>
      </c>
      <c r="AC80" s="187">
        <v>-490</v>
      </c>
      <c r="AD80" s="187">
        <v>-490</v>
      </c>
      <c r="AE80" s="187">
        <v>-490</v>
      </c>
      <c r="AF80" s="187">
        <v>-1320</v>
      </c>
      <c r="AG80" s="175">
        <v>8.6999999999999993</v>
      </c>
      <c r="AH80" s="188">
        <v>136</v>
      </c>
      <c r="AI80" s="92">
        <f t="shared" si="11"/>
        <v>0</v>
      </c>
      <c r="AJ80" s="198">
        <v>-7</v>
      </c>
      <c r="AK80" s="196">
        <v>26</v>
      </c>
      <c r="AL80" s="197">
        <v>-509</v>
      </c>
      <c r="AN80" s="174">
        <f t="shared" si="6"/>
        <v>355.70000000000005</v>
      </c>
      <c r="AO80" s="174">
        <f t="shared" si="7"/>
        <v>0.29999999999995453</v>
      </c>
      <c r="AQ80" s="92">
        <f t="shared" si="8"/>
        <v>2473</v>
      </c>
      <c r="AR80" s="92">
        <f t="shared" si="9"/>
        <v>0</v>
      </c>
      <c r="AS80" s="92">
        <f t="shared" si="10"/>
        <v>-3439</v>
      </c>
      <c r="AU80" s="233">
        <v>227</v>
      </c>
      <c r="AV80" s="234">
        <v>227</v>
      </c>
      <c r="AW80" s="234">
        <v>26</v>
      </c>
      <c r="AX80" s="235">
        <v>201</v>
      </c>
      <c r="AY80" s="233">
        <v>26</v>
      </c>
      <c r="AZ80" s="234">
        <v>26</v>
      </c>
      <c r="BA80" s="234">
        <v>26</v>
      </c>
      <c r="BB80" s="234">
        <v>26</v>
      </c>
      <c r="BC80" s="234">
        <v>26</v>
      </c>
      <c r="BD80" s="235">
        <v>71</v>
      </c>
      <c r="BE80" s="233">
        <v>-4430</v>
      </c>
      <c r="BF80" s="234">
        <v>-4430</v>
      </c>
      <c r="BG80" s="234">
        <v>-509</v>
      </c>
      <c r="BH80" s="235">
        <v>-3921</v>
      </c>
      <c r="BI80" s="233">
        <v>-509</v>
      </c>
      <c r="BJ80" s="234">
        <v>-509</v>
      </c>
      <c r="BK80" s="234">
        <v>-509</v>
      </c>
      <c r="BL80" s="234">
        <v>-509</v>
      </c>
      <c r="BM80" s="234">
        <v>-509</v>
      </c>
      <c r="BN80" s="235">
        <v>-1376</v>
      </c>
      <c r="BO80" s="233">
        <v>-64</v>
      </c>
      <c r="BP80" s="234">
        <v>-57</v>
      </c>
      <c r="BQ80" s="234">
        <v>-7</v>
      </c>
      <c r="BR80" s="235">
        <v>-50</v>
      </c>
      <c r="BS80" s="233">
        <v>-7</v>
      </c>
      <c r="BT80" s="234">
        <v>-7</v>
      </c>
      <c r="BU80" s="234">
        <v>-7</v>
      </c>
      <c r="BV80" s="234">
        <v>-7</v>
      </c>
      <c r="BW80" s="234">
        <v>-7</v>
      </c>
      <c r="BX80" s="235">
        <v>-15</v>
      </c>
    </row>
    <row r="81" spans="1:76">
      <c r="A81" s="186" t="s">
        <v>936</v>
      </c>
      <c r="B81" s="187">
        <v>1</v>
      </c>
      <c r="C81" s="187">
        <v>0</v>
      </c>
      <c r="D81" s="186">
        <v>26</v>
      </c>
      <c r="E81" s="186">
        <v>26</v>
      </c>
      <c r="F81" s="187">
        <v>167202</v>
      </c>
      <c r="G81" s="187">
        <v>317375</v>
      </c>
      <c r="H81" s="195">
        <v>12992</v>
      </c>
      <c r="I81" s="187">
        <v>5825.4200000000019</v>
      </c>
      <c r="J81" s="187">
        <v>-174556</v>
      </c>
      <c r="K81" s="187">
        <v>178861</v>
      </c>
      <c r="L81" s="187">
        <v>156216</v>
      </c>
      <c r="M81" s="187">
        <v>150292</v>
      </c>
      <c r="N81" s="187">
        <v>186929</v>
      </c>
      <c r="O81" s="187">
        <v>23018</v>
      </c>
      <c r="P81" s="187">
        <v>12070.11</v>
      </c>
      <c r="Q81" s="187">
        <v>0</v>
      </c>
      <c r="R81" s="187">
        <v>-194712</v>
      </c>
      <c r="S81" s="187">
        <v>12163</v>
      </c>
      <c r="T81" s="187">
        <v>2712.1100000000006</v>
      </c>
      <c r="U81" s="187">
        <v>0</v>
      </c>
      <c r="V81" s="187">
        <v>-22096</v>
      </c>
      <c r="W81" s="187">
        <v>172834</v>
      </c>
      <c r="X81" s="187">
        <v>12518</v>
      </c>
      <c r="Y81" s="187">
        <v>0</v>
      </c>
      <c r="Z81" s="187">
        <v>10796</v>
      </c>
      <c r="AA81" s="187">
        <v>-22096</v>
      </c>
      <c r="AB81" s="187">
        <v>-22096</v>
      </c>
      <c r="AC81" s="187">
        <v>-22096</v>
      </c>
      <c r="AD81" s="187">
        <v>-22096</v>
      </c>
      <c r="AE81" s="187">
        <v>-22096</v>
      </c>
      <c r="AF81" s="187">
        <v>-64076</v>
      </c>
      <c r="AG81" s="175">
        <v>8.9</v>
      </c>
      <c r="AH81" s="188">
        <v>44</v>
      </c>
      <c r="AI81" s="92">
        <f t="shared" si="11"/>
        <v>0</v>
      </c>
      <c r="AJ81" s="198">
        <v>-1585</v>
      </c>
      <c r="AK81" s="196">
        <v>1367</v>
      </c>
      <c r="AL81" s="197">
        <v>-21878</v>
      </c>
      <c r="AN81" s="174">
        <f t="shared" si="6"/>
        <v>12992.11</v>
      </c>
      <c r="AO81" s="174">
        <f t="shared" si="7"/>
        <v>-0.11000000000058208</v>
      </c>
      <c r="AQ81" s="92">
        <f t="shared" si="8"/>
        <v>167202</v>
      </c>
      <c r="AR81" s="92">
        <f t="shared" si="9"/>
        <v>0</v>
      </c>
      <c r="AS81" s="92">
        <f t="shared" si="10"/>
        <v>-150173</v>
      </c>
      <c r="AU81" s="233">
        <v>12163</v>
      </c>
      <c r="AV81" s="234">
        <v>12163</v>
      </c>
      <c r="AW81" s="234">
        <v>1367</v>
      </c>
      <c r="AX81" s="235">
        <v>10796</v>
      </c>
      <c r="AY81" s="233">
        <v>1367</v>
      </c>
      <c r="AZ81" s="234">
        <v>1367</v>
      </c>
      <c r="BA81" s="234">
        <v>1367</v>
      </c>
      <c r="BB81" s="234">
        <v>1367</v>
      </c>
      <c r="BC81" s="234">
        <v>1367</v>
      </c>
      <c r="BD81" s="235">
        <v>3961</v>
      </c>
      <c r="BE81" s="233">
        <v>-194712</v>
      </c>
      <c r="BF81" s="234">
        <v>-194712</v>
      </c>
      <c r="BG81" s="234">
        <v>-21878</v>
      </c>
      <c r="BH81" s="235">
        <v>-172834</v>
      </c>
      <c r="BI81" s="233">
        <v>-21878</v>
      </c>
      <c r="BJ81" s="234">
        <v>-21878</v>
      </c>
      <c r="BK81" s="234">
        <v>-21878</v>
      </c>
      <c r="BL81" s="234">
        <v>-21878</v>
      </c>
      <c r="BM81" s="234">
        <v>-21878</v>
      </c>
      <c r="BN81" s="235">
        <v>-63444</v>
      </c>
      <c r="BO81" s="233">
        <v>-15688</v>
      </c>
      <c r="BP81" s="234">
        <v>-14103</v>
      </c>
      <c r="BQ81" s="234">
        <v>-1585</v>
      </c>
      <c r="BR81" s="235">
        <v>-12518</v>
      </c>
      <c r="BS81" s="233">
        <v>-1585</v>
      </c>
      <c r="BT81" s="234">
        <v>-1585</v>
      </c>
      <c r="BU81" s="234">
        <v>-1585</v>
      </c>
      <c r="BV81" s="234">
        <v>-1585</v>
      </c>
      <c r="BW81" s="234">
        <v>-1585</v>
      </c>
      <c r="BX81" s="235">
        <v>-4593</v>
      </c>
    </row>
    <row r="82" spans="1:76">
      <c r="A82" s="186" t="s">
        <v>937</v>
      </c>
      <c r="B82" s="187">
        <v>0</v>
      </c>
      <c r="C82" s="187">
        <v>0</v>
      </c>
      <c r="D82" s="186">
        <v>5</v>
      </c>
      <c r="E82" s="186">
        <v>5</v>
      </c>
      <c r="F82" s="187">
        <v>47725</v>
      </c>
      <c r="G82" s="187">
        <v>10132</v>
      </c>
      <c r="H82" s="195">
        <v>48078</v>
      </c>
      <c r="I82" s="187">
        <v>1107.8899999999999</v>
      </c>
      <c r="J82" s="187">
        <v>-10986</v>
      </c>
      <c r="K82" s="187">
        <v>53707</v>
      </c>
      <c r="L82" s="187">
        <v>42231</v>
      </c>
      <c r="M82" s="187">
        <v>38941</v>
      </c>
      <c r="N82" s="187">
        <v>58554</v>
      </c>
      <c r="O82" s="187">
        <v>1170</v>
      </c>
      <c r="P82" s="187">
        <v>400.17999999999995</v>
      </c>
      <c r="Q82" s="187">
        <v>47690</v>
      </c>
      <c r="R82" s="187">
        <v>-2715</v>
      </c>
      <c r="S82" s="187">
        <v>-8823</v>
      </c>
      <c r="T82" s="187">
        <v>129.17999999999998</v>
      </c>
      <c r="U82" s="187">
        <v>47690</v>
      </c>
      <c r="V82" s="187">
        <v>-1182</v>
      </c>
      <c r="W82" s="187">
        <v>2451</v>
      </c>
      <c r="X82" s="187">
        <v>8535</v>
      </c>
      <c r="Y82" s="187">
        <v>0</v>
      </c>
      <c r="Z82" s="187">
        <v>0</v>
      </c>
      <c r="AA82" s="187">
        <v>-1182</v>
      </c>
      <c r="AB82" s="187">
        <v>-1182</v>
      </c>
      <c r="AC82" s="187">
        <v>-1182</v>
      </c>
      <c r="AD82" s="187">
        <v>-1182</v>
      </c>
      <c r="AE82" s="187">
        <v>-1182</v>
      </c>
      <c r="AF82" s="187">
        <v>-5076</v>
      </c>
      <c r="AG82" s="175">
        <v>10.3</v>
      </c>
      <c r="AH82" s="188">
        <v>137</v>
      </c>
      <c r="AI82" s="92">
        <f t="shared" si="11"/>
        <v>0</v>
      </c>
      <c r="AJ82" s="198">
        <v>-61</v>
      </c>
      <c r="AK82" s="196">
        <v>-857</v>
      </c>
      <c r="AL82" s="197">
        <v>-264</v>
      </c>
      <c r="AN82" s="174">
        <f t="shared" si="6"/>
        <v>48078.18</v>
      </c>
      <c r="AO82" s="174">
        <f t="shared" si="7"/>
        <v>-0.18000000000029104</v>
      </c>
      <c r="AQ82" s="92">
        <f t="shared" si="8"/>
        <v>47725</v>
      </c>
      <c r="AR82" s="92">
        <f t="shared" si="9"/>
        <v>0</v>
      </c>
      <c r="AS82" s="92">
        <f t="shared" si="10"/>
        <v>37593</v>
      </c>
      <c r="AU82" s="233">
        <v>-8823</v>
      </c>
      <c r="AV82" s="234">
        <v>-8823</v>
      </c>
      <c r="AW82" s="234">
        <v>-857</v>
      </c>
      <c r="AX82" s="235">
        <v>-7966</v>
      </c>
      <c r="AY82" s="233">
        <v>-857</v>
      </c>
      <c r="AZ82" s="234">
        <v>-857</v>
      </c>
      <c r="BA82" s="234">
        <v>-857</v>
      </c>
      <c r="BB82" s="234">
        <v>-857</v>
      </c>
      <c r="BC82" s="234">
        <v>-857</v>
      </c>
      <c r="BD82" s="235">
        <v>-3681</v>
      </c>
      <c r="BE82" s="233">
        <v>-2715</v>
      </c>
      <c r="BF82" s="234">
        <v>-2715</v>
      </c>
      <c r="BG82" s="234">
        <v>-264</v>
      </c>
      <c r="BH82" s="235">
        <v>-2451</v>
      </c>
      <c r="BI82" s="233">
        <v>-264</v>
      </c>
      <c r="BJ82" s="234">
        <v>-264</v>
      </c>
      <c r="BK82" s="234">
        <v>-264</v>
      </c>
      <c r="BL82" s="234">
        <v>-264</v>
      </c>
      <c r="BM82" s="234">
        <v>-264</v>
      </c>
      <c r="BN82" s="235">
        <v>-1131</v>
      </c>
      <c r="BO82" s="233">
        <v>-691</v>
      </c>
      <c r="BP82" s="234">
        <v>-630</v>
      </c>
      <c r="BQ82" s="234">
        <v>-61</v>
      </c>
      <c r="BR82" s="235">
        <v>-569</v>
      </c>
      <c r="BS82" s="233">
        <v>-61</v>
      </c>
      <c r="BT82" s="234">
        <v>-61</v>
      </c>
      <c r="BU82" s="234">
        <v>-61</v>
      </c>
      <c r="BV82" s="234">
        <v>-61</v>
      </c>
      <c r="BW82" s="234">
        <v>-61</v>
      </c>
      <c r="BX82" s="235">
        <v>-264</v>
      </c>
    </row>
    <row r="83" spans="1:76">
      <c r="A83" s="186" t="s">
        <v>938</v>
      </c>
      <c r="B83" s="187">
        <v>0</v>
      </c>
      <c r="C83" s="187">
        <v>0</v>
      </c>
      <c r="D83" s="186">
        <v>17</v>
      </c>
      <c r="E83" s="186">
        <v>18</v>
      </c>
      <c r="F83" s="187">
        <v>30675</v>
      </c>
      <c r="G83" s="187">
        <v>26107</v>
      </c>
      <c r="H83" s="195">
        <v>3691</v>
      </c>
      <c r="I83" s="187">
        <v>211.1400000000001</v>
      </c>
      <c r="J83" s="187">
        <v>-18</v>
      </c>
      <c r="K83" s="187">
        <v>32902</v>
      </c>
      <c r="L83" s="187">
        <v>28791</v>
      </c>
      <c r="M83" s="187">
        <v>27360</v>
      </c>
      <c r="N83" s="187">
        <v>34662</v>
      </c>
      <c r="O83" s="187">
        <v>2695</v>
      </c>
      <c r="P83" s="187">
        <v>1023.1800000000001</v>
      </c>
      <c r="Q83" s="187">
        <v>0</v>
      </c>
      <c r="R83" s="187">
        <v>-35</v>
      </c>
      <c r="S83" s="187">
        <v>1032</v>
      </c>
      <c r="T83" s="187">
        <v>147.18000000000012</v>
      </c>
      <c r="U83" s="187">
        <v>0</v>
      </c>
      <c r="V83" s="187">
        <v>-27</v>
      </c>
      <c r="W83" s="187">
        <v>31</v>
      </c>
      <c r="X83" s="187">
        <v>916</v>
      </c>
      <c r="Y83" s="187">
        <v>0</v>
      </c>
      <c r="Z83" s="187">
        <v>929</v>
      </c>
      <c r="AA83" s="187">
        <v>-27</v>
      </c>
      <c r="AB83" s="187">
        <v>-27</v>
      </c>
      <c r="AC83" s="187">
        <v>-27</v>
      </c>
      <c r="AD83" s="187">
        <v>-27</v>
      </c>
      <c r="AE83" s="187">
        <v>-27</v>
      </c>
      <c r="AF83" s="187">
        <v>117</v>
      </c>
      <c r="AG83" s="175">
        <v>10</v>
      </c>
      <c r="AH83" s="188">
        <v>138</v>
      </c>
      <c r="AI83" s="92">
        <f t="shared" si="11"/>
        <v>0</v>
      </c>
      <c r="AJ83" s="198">
        <v>-126</v>
      </c>
      <c r="AK83" s="196">
        <v>103</v>
      </c>
      <c r="AL83" s="197">
        <v>-4</v>
      </c>
      <c r="AN83" s="174">
        <f t="shared" si="6"/>
        <v>3691.1800000000003</v>
      </c>
      <c r="AO83" s="174">
        <f t="shared" si="7"/>
        <v>-0.18000000000029104</v>
      </c>
      <c r="AQ83" s="92">
        <f t="shared" si="8"/>
        <v>30675</v>
      </c>
      <c r="AR83" s="92">
        <f t="shared" si="9"/>
        <v>0</v>
      </c>
      <c r="AS83" s="92">
        <f t="shared" si="10"/>
        <v>4568</v>
      </c>
      <c r="AU83" s="233">
        <v>1032</v>
      </c>
      <c r="AV83" s="234">
        <v>1032</v>
      </c>
      <c r="AW83" s="234">
        <v>103</v>
      </c>
      <c r="AX83" s="235">
        <v>929</v>
      </c>
      <c r="AY83" s="233">
        <v>103</v>
      </c>
      <c r="AZ83" s="234">
        <v>103</v>
      </c>
      <c r="BA83" s="234">
        <v>103</v>
      </c>
      <c r="BB83" s="234">
        <v>103</v>
      </c>
      <c r="BC83" s="234">
        <v>103</v>
      </c>
      <c r="BD83" s="235">
        <v>414</v>
      </c>
      <c r="BE83" s="233">
        <v>-35</v>
      </c>
      <c r="BF83" s="234">
        <v>-35</v>
      </c>
      <c r="BG83" s="234">
        <v>-4</v>
      </c>
      <c r="BH83" s="235">
        <v>-31</v>
      </c>
      <c r="BI83" s="233">
        <v>-4</v>
      </c>
      <c r="BJ83" s="234">
        <v>-4</v>
      </c>
      <c r="BK83" s="234">
        <v>-4</v>
      </c>
      <c r="BL83" s="234">
        <v>-4</v>
      </c>
      <c r="BM83" s="234">
        <v>-4</v>
      </c>
      <c r="BN83" s="235">
        <v>-11</v>
      </c>
      <c r="BO83" s="233">
        <v>-1168</v>
      </c>
      <c r="BP83" s="234">
        <v>-1042</v>
      </c>
      <c r="BQ83" s="234">
        <v>-126</v>
      </c>
      <c r="BR83" s="235">
        <v>-916</v>
      </c>
      <c r="BS83" s="233">
        <v>-126</v>
      </c>
      <c r="BT83" s="234">
        <v>-126</v>
      </c>
      <c r="BU83" s="234">
        <v>-126</v>
      </c>
      <c r="BV83" s="234">
        <v>-126</v>
      </c>
      <c r="BW83" s="234">
        <v>-126</v>
      </c>
      <c r="BX83" s="235">
        <v>-286</v>
      </c>
    </row>
    <row r="84" spans="1:76">
      <c r="A84" s="186" t="s">
        <v>939</v>
      </c>
      <c r="B84" s="187">
        <v>0</v>
      </c>
      <c r="C84" s="187">
        <v>0</v>
      </c>
      <c r="D84" s="186">
        <v>0</v>
      </c>
      <c r="E84" s="186">
        <v>0</v>
      </c>
      <c r="F84" s="187">
        <v>0</v>
      </c>
      <c r="G84" s="187">
        <v>0</v>
      </c>
      <c r="H84" s="195">
        <v>0</v>
      </c>
      <c r="I84" s="187">
        <v>0</v>
      </c>
      <c r="J84" s="187">
        <v>0</v>
      </c>
      <c r="K84" s="187">
        <v>0</v>
      </c>
      <c r="L84" s="187">
        <v>0</v>
      </c>
      <c r="M84" s="187">
        <v>0</v>
      </c>
      <c r="N84" s="187">
        <v>0</v>
      </c>
      <c r="O84" s="187">
        <v>0</v>
      </c>
      <c r="P84" s="187">
        <v>0</v>
      </c>
      <c r="Q84" s="187">
        <v>0</v>
      </c>
      <c r="R84" s="187">
        <v>0</v>
      </c>
      <c r="S84" s="187">
        <v>0</v>
      </c>
      <c r="T84" s="187">
        <v>0</v>
      </c>
      <c r="U84" s="187">
        <v>0</v>
      </c>
      <c r="V84" s="187">
        <v>0</v>
      </c>
      <c r="W84" s="187">
        <v>0</v>
      </c>
      <c r="X84" s="187">
        <v>0</v>
      </c>
      <c r="Y84" s="187">
        <v>0</v>
      </c>
      <c r="Z84" s="187">
        <v>0</v>
      </c>
      <c r="AA84" s="187">
        <v>0</v>
      </c>
      <c r="AB84" s="187">
        <v>0</v>
      </c>
      <c r="AC84" s="187">
        <v>0</v>
      </c>
      <c r="AD84" s="187">
        <v>0</v>
      </c>
      <c r="AE84" s="187">
        <v>0</v>
      </c>
      <c r="AF84" s="187">
        <v>0</v>
      </c>
      <c r="AG84" s="175">
        <v>1</v>
      </c>
      <c r="AH84" s="188">
        <v>139</v>
      </c>
      <c r="AI84" s="92">
        <f t="shared" si="11"/>
        <v>0</v>
      </c>
      <c r="AJ84" s="198">
        <v>0</v>
      </c>
      <c r="AK84" s="196">
        <v>0</v>
      </c>
      <c r="AL84" s="197">
        <v>0</v>
      </c>
      <c r="AN84" s="174">
        <f t="shared" si="6"/>
        <v>0</v>
      </c>
      <c r="AO84" s="174">
        <f t="shared" si="7"/>
        <v>0</v>
      </c>
      <c r="AQ84" s="92">
        <f t="shared" si="8"/>
        <v>0</v>
      </c>
      <c r="AR84" s="92">
        <f t="shared" si="9"/>
        <v>0</v>
      </c>
      <c r="AS84" s="92">
        <f t="shared" si="10"/>
        <v>0</v>
      </c>
      <c r="AU84" s="233">
        <v>0</v>
      </c>
      <c r="AV84" s="234">
        <v>0</v>
      </c>
      <c r="AW84" s="234">
        <v>0</v>
      </c>
      <c r="AX84" s="235">
        <v>0</v>
      </c>
      <c r="AY84" s="233">
        <v>0</v>
      </c>
      <c r="AZ84" s="234">
        <v>0</v>
      </c>
      <c r="BA84" s="234">
        <v>0</v>
      </c>
      <c r="BB84" s="234">
        <v>0</v>
      </c>
      <c r="BC84" s="234">
        <v>0</v>
      </c>
      <c r="BD84" s="235">
        <v>0</v>
      </c>
      <c r="BE84" s="233">
        <v>0</v>
      </c>
      <c r="BF84" s="234">
        <v>0</v>
      </c>
      <c r="BG84" s="234">
        <v>0</v>
      </c>
      <c r="BH84" s="235">
        <v>0</v>
      </c>
      <c r="BI84" s="233">
        <v>0</v>
      </c>
      <c r="BJ84" s="234">
        <v>0</v>
      </c>
      <c r="BK84" s="234">
        <v>0</v>
      </c>
      <c r="BL84" s="234">
        <v>0</v>
      </c>
      <c r="BM84" s="234">
        <v>0</v>
      </c>
      <c r="BN84" s="235">
        <v>0</v>
      </c>
      <c r="BO84" s="233">
        <v>0</v>
      </c>
      <c r="BP84" s="234">
        <v>0</v>
      </c>
      <c r="BQ84" s="234">
        <v>0</v>
      </c>
      <c r="BR84" s="235">
        <v>0</v>
      </c>
      <c r="BS84" s="233">
        <v>0</v>
      </c>
      <c r="BT84" s="234">
        <v>0</v>
      </c>
      <c r="BU84" s="234">
        <v>0</v>
      </c>
      <c r="BV84" s="234">
        <v>0</v>
      </c>
      <c r="BW84" s="234">
        <v>0</v>
      </c>
      <c r="BX84" s="235">
        <v>0</v>
      </c>
    </row>
    <row r="85" spans="1:76">
      <c r="A85" s="186" t="s">
        <v>940</v>
      </c>
      <c r="B85" s="187">
        <v>0</v>
      </c>
      <c r="C85" s="187">
        <v>0</v>
      </c>
      <c r="D85" s="186">
        <v>1</v>
      </c>
      <c r="E85" s="186">
        <v>1</v>
      </c>
      <c r="F85" s="187">
        <v>0</v>
      </c>
      <c r="G85" s="187">
        <v>0</v>
      </c>
      <c r="H85" s="195">
        <v>0</v>
      </c>
      <c r="I85" s="187">
        <v>0</v>
      </c>
      <c r="J85" s="187">
        <v>0</v>
      </c>
      <c r="K85" s="187">
        <v>0</v>
      </c>
      <c r="L85" s="187">
        <v>0</v>
      </c>
      <c r="M85" s="187">
        <v>0</v>
      </c>
      <c r="N85" s="187">
        <v>0</v>
      </c>
      <c r="O85" s="187">
        <v>0</v>
      </c>
      <c r="P85" s="187">
        <v>0</v>
      </c>
      <c r="Q85" s="187">
        <v>0</v>
      </c>
      <c r="R85" s="187">
        <v>0</v>
      </c>
      <c r="S85" s="187">
        <v>0</v>
      </c>
      <c r="T85" s="187">
        <v>0</v>
      </c>
      <c r="U85" s="187">
        <v>0</v>
      </c>
      <c r="V85" s="187">
        <v>0</v>
      </c>
      <c r="W85" s="187">
        <v>0</v>
      </c>
      <c r="X85" s="187">
        <v>0</v>
      </c>
      <c r="Y85" s="187">
        <v>0</v>
      </c>
      <c r="Z85" s="187">
        <v>0</v>
      </c>
      <c r="AA85" s="187">
        <v>0</v>
      </c>
      <c r="AB85" s="187">
        <v>0</v>
      </c>
      <c r="AC85" s="187">
        <v>0</v>
      </c>
      <c r="AD85" s="187">
        <v>0</v>
      </c>
      <c r="AE85" s="187">
        <v>0</v>
      </c>
      <c r="AF85" s="187">
        <v>0</v>
      </c>
      <c r="AG85" s="175">
        <v>3.2</v>
      </c>
      <c r="AH85" s="188">
        <v>577</v>
      </c>
      <c r="AI85" s="92">
        <f t="shared" si="11"/>
        <v>0</v>
      </c>
      <c r="AJ85" s="198">
        <v>0</v>
      </c>
      <c r="AK85" s="196">
        <v>0</v>
      </c>
      <c r="AL85" s="197">
        <v>0</v>
      </c>
      <c r="AN85" s="174">
        <f t="shared" si="6"/>
        <v>0</v>
      </c>
      <c r="AO85" s="174">
        <f t="shared" si="7"/>
        <v>0</v>
      </c>
      <c r="AQ85" s="92">
        <f t="shared" si="8"/>
        <v>0</v>
      </c>
      <c r="AR85" s="92">
        <f t="shared" si="9"/>
        <v>0</v>
      </c>
      <c r="AS85" s="92">
        <f t="shared" si="10"/>
        <v>0</v>
      </c>
      <c r="AU85" s="233">
        <v>0</v>
      </c>
      <c r="AV85" s="234">
        <v>0</v>
      </c>
      <c r="AW85" s="234">
        <v>0</v>
      </c>
      <c r="AX85" s="235">
        <v>0</v>
      </c>
      <c r="AY85" s="233">
        <v>0</v>
      </c>
      <c r="AZ85" s="234">
        <v>0</v>
      </c>
      <c r="BA85" s="234">
        <v>0</v>
      </c>
      <c r="BB85" s="234">
        <v>0</v>
      </c>
      <c r="BC85" s="234">
        <v>0</v>
      </c>
      <c r="BD85" s="235">
        <v>0</v>
      </c>
      <c r="BE85" s="233">
        <v>0</v>
      </c>
      <c r="BF85" s="234">
        <v>0</v>
      </c>
      <c r="BG85" s="234">
        <v>0</v>
      </c>
      <c r="BH85" s="235">
        <v>0</v>
      </c>
      <c r="BI85" s="233">
        <v>0</v>
      </c>
      <c r="BJ85" s="234">
        <v>0</v>
      </c>
      <c r="BK85" s="234">
        <v>0</v>
      </c>
      <c r="BL85" s="234">
        <v>0</v>
      </c>
      <c r="BM85" s="234">
        <v>0</v>
      </c>
      <c r="BN85" s="235">
        <v>0</v>
      </c>
      <c r="BO85" s="233">
        <v>0</v>
      </c>
      <c r="BP85" s="234">
        <v>0</v>
      </c>
      <c r="BQ85" s="234">
        <v>0</v>
      </c>
      <c r="BR85" s="235">
        <v>0</v>
      </c>
      <c r="BS85" s="233">
        <v>0</v>
      </c>
      <c r="BT85" s="234">
        <v>0</v>
      </c>
      <c r="BU85" s="234">
        <v>0</v>
      </c>
      <c r="BV85" s="234">
        <v>0</v>
      </c>
      <c r="BW85" s="234">
        <v>0</v>
      </c>
      <c r="BX85" s="235">
        <v>0</v>
      </c>
    </row>
    <row r="86" spans="1:76">
      <c r="A86" s="186" t="s">
        <v>941</v>
      </c>
      <c r="B86" s="187">
        <v>0</v>
      </c>
      <c r="C86" s="187">
        <v>0</v>
      </c>
      <c r="D86" s="186">
        <v>2</v>
      </c>
      <c r="E86" s="186">
        <v>2</v>
      </c>
      <c r="F86" s="187">
        <v>7964</v>
      </c>
      <c r="G86" s="187">
        <v>7821</v>
      </c>
      <c r="H86" s="195">
        <v>771</v>
      </c>
      <c r="I86" s="187">
        <v>0</v>
      </c>
      <c r="J86" s="187">
        <v>-1180</v>
      </c>
      <c r="K86" s="187">
        <v>8755</v>
      </c>
      <c r="L86" s="187">
        <v>7211</v>
      </c>
      <c r="M86" s="187">
        <v>6774</v>
      </c>
      <c r="N86" s="187">
        <v>9395</v>
      </c>
      <c r="O86" s="187">
        <v>580</v>
      </c>
      <c r="P86" s="187">
        <v>299</v>
      </c>
      <c r="Q86" s="187">
        <v>0</v>
      </c>
      <c r="R86" s="187">
        <v>-977</v>
      </c>
      <c r="S86" s="187">
        <v>241</v>
      </c>
      <c r="T86" s="187">
        <v>0</v>
      </c>
      <c r="U86" s="187">
        <v>0</v>
      </c>
      <c r="V86" s="187">
        <v>-108</v>
      </c>
      <c r="W86" s="187">
        <v>896</v>
      </c>
      <c r="X86" s="187">
        <v>505</v>
      </c>
      <c r="Y86" s="187">
        <v>0</v>
      </c>
      <c r="Z86" s="187">
        <v>221</v>
      </c>
      <c r="AA86" s="187">
        <v>-108</v>
      </c>
      <c r="AB86" s="187">
        <v>-108</v>
      </c>
      <c r="AC86" s="187">
        <v>-108</v>
      </c>
      <c r="AD86" s="187">
        <v>-108</v>
      </c>
      <c r="AE86" s="187">
        <v>-108</v>
      </c>
      <c r="AF86" s="187">
        <v>-640</v>
      </c>
      <c r="AG86" s="175">
        <v>12.1</v>
      </c>
      <c r="AH86" s="188">
        <v>140</v>
      </c>
      <c r="AI86" s="92">
        <f t="shared" si="11"/>
        <v>0</v>
      </c>
      <c r="AJ86" s="198">
        <v>-47</v>
      </c>
      <c r="AK86" s="196">
        <v>20</v>
      </c>
      <c r="AL86" s="197">
        <v>-81</v>
      </c>
      <c r="AN86" s="174">
        <f t="shared" si="6"/>
        <v>771</v>
      </c>
      <c r="AO86" s="174">
        <f t="shared" si="7"/>
        <v>0</v>
      </c>
      <c r="AQ86" s="92">
        <f t="shared" si="8"/>
        <v>7964</v>
      </c>
      <c r="AR86" s="92">
        <f t="shared" si="9"/>
        <v>0</v>
      </c>
      <c r="AS86" s="92">
        <f t="shared" si="10"/>
        <v>143</v>
      </c>
      <c r="AU86" s="233">
        <v>241</v>
      </c>
      <c r="AV86" s="234">
        <v>241</v>
      </c>
      <c r="AW86" s="234">
        <v>20</v>
      </c>
      <c r="AX86" s="235">
        <v>221</v>
      </c>
      <c r="AY86" s="233">
        <v>20</v>
      </c>
      <c r="AZ86" s="234">
        <v>20</v>
      </c>
      <c r="BA86" s="234">
        <v>20</v>
      </c>
      <c r="BB86" s="234">
        <v>20</v>
      </c>
      <c r="BC86" s="234">
        <v>20</v>
      </c>
      <c r="BD86" s="235">
        <v>121</v>
      </c>
      <c r="BE86" s="233">
        <v>-977</v>
      </c>
      <c r="BF86" s="234">
        <v>-977</v>
      </c>
      <c r="BG86" s="234">
        <v>-81</v>
      </c>
      <c r="BH86" s="235">
        <v>-896</v>
      </c>
      <c r="BI86" s="233">
        <v>-81</v>
      </c>
      <c r="BJ86" s="234">
        <v>-81</v>
      </c>
      <c r="BK86" s="234">
        <v>-81</v>
      </c>
      <c r="BL86" s="234">
        <v>-81</v>
      </c>
      <c r="BM86" s="234">
        <v>-81</v>
      </c>
      <c r="BN86" s="235">
        <v>-491</v>
      </c>
      <c r="BO86" s="233">
        <v>-599</v>
      </c>
      <c r="BP86" s="234">
        <v>-552</v>
      </c>
      <c r="BQ86" s="234">
        <v>-47</v>
      </c>
      <c r="BR86" s="235">
        <v>-505</v>
      </c>
      <c r="BS86" s="233">
        <v>-47</v>
      </c>
      <c r="BT86" s="234">
        <v>-47</v>
      </c>
      <c r="BU86" s="234">
        <v>-47</v>
      </c>
      <c r="BV86" s="234">
        <v>-47</v>
      </c>
      <c r="BW86" s="234">
        <v>-47</v>
      </c>
      <c r="BX86" s="235">
        <v>-270</v>
      </c>
    </row>
    <row r="87" spans="1:76">
      <c r="A87" s="186" t="s">
        <v>942</v>
      </c>
      <c r="B87" s="187">
        <v>2</v>
      </c>
      <c r="C87" s="187">
        <v>0</v>
      </c>
      <c r="D87" s="186">
        <v>114</v>
      </c>
      <c r="E87" s="186">
        <v>124</v>
      </c>
      <c r="F87" s="187">
        <v>482074</v>
      </c>
      <c r="G87" s="187">
        <v>401371</v>
      </c>
      <c r="H87" s="195">
        <v>45618</v>
      </c>
      <c r="I87" s="187">
        <v>14020.890000000007</v>
      </c>
      <c r="J87" s="187">
        <v>20068</v>
      </c>
      <c r="K87" s="187">
        <v>519043</v>
      </c>
      <c r="L87" s="187">
        <v>446722</v>
      </c>
      <c r="M87" s="187">
        <v>426424</v>
      </c>
      <c r="N87" s="187">
        <v>548003</v>
      </c>
      <c r="O87" s="187">
        <v>28174</v>
      </c>
      <c r="P87" s="187">
        <v>15231.419999999996</v>
      </c>
      <c r="Q87" s="187">
        <v>0</v>
      </c>
      <c r="R87" s="187">
        <v>-1659</v>
      </c>
      <c r="S87" s="187">
        <v>42351</v>
      </c>
      <c r="T87" s="187">
        <v>3394.4199999999964</v>
      </c>
      <c r="U87" s="187">
        <v>0</v>
      </c>
      <c r="V87" s="187">
        <v>2213</v>
      </c>
      <c r="W87" s="187">
        <v>1483</v>
      </c>
      <c r="X87" s="187">
        <v>16295</v>
      </c>
      <c r="Y87" s="187">
        <v>0</v>
      </c>
      <c r="Z87" s="187">
        <v>37846</v>
      </c>
      <c r="AA87" s="187">
        <v>2213</v>
      </c>
      <c r="AB87" s="187">
        <v>2213</v>
      </c>
      <c r="AC87" s="187">
        <v>2213</v>
      </c>
      <c r="AD87" s="187">
        <v>2213</v>
      </c>
      <c r="AE87" s="187">
        <v>2213</v>
      </c>
      <c r="AF87" s="187">
        <v>9003</v>
      </c>
      <c r="AG87" s="175">
        <v>9.4</v>
      </c>
      <c r="AH87" s="188">
        <v>141</v>
      </c>
      <c r="AI87" s="92">
        <f t="shared" si="11"/>
        <v>0</v>
      </c>
      <c r="AJ87" s="198">
        <v>-2116</v>
      </c>
      <c r="AK87" s="196">
        <v>4505</v>
      </c>
      <c r="AL87" s="197">
        <v>-176</v>
      </c>
      <c r="AN87" s="174">
        <f t="shared" si="6"/>
        <v>45618.42</v>
      </c>
      <c r="AO87" s="174">
        <f t="shared" si="7"/>
        <v>-0.41999999999825377</v>
      </c>
      <c r="AQ87" s="92">
        <f t="shared" si="8"/>
        <v>482074</v>
      </c>
      <c r="AR87" s="92">
        <f t="shared" si="9"/>
        <v>0</v>
      </c>
      <c r="AS87" s="92">
        <f t="shared" si="10"/>
        <v>80703</v>
      </c>
      <c r="AU87" s="233">
        <v>42351</v>
      </c>
      <c r="AV87" s="234">
        <v>42351</v>
      </c>
      <c r="AW87" s="234">
        <v>4505</v>
      </c>
      <c r="AX87" s="235">
        <v>37846</v>
      </c>
      <c r="AY87" s="233">
        <v>4505</v>
      </c>
      <c r="AZ87" s="234">
        <v>4505</v>
      </c>
      <c r="BA87" s="234">
        <v>4505</v>
      </c>
      <c r="BB87" s="234">
        <v>4505</v>
      </c>
      <c r="BC87" s="234">
        <v>4505</v>
      </c>
      <c r="BD87" s="235">
        <v>15321</v>
      </c>
      <c r="BE87" s="233">
        <v>-1659</v>
      </c>
      <c r="BF87" s="234">
        <v>-1659</v>
      </c>
      <c r="BG87" s="234">
        <v>-176</v>
      </c>
      <c r="BH87" s="235">
        <v>-1483</v>
      </c>
      <c r="BI87" s="233">
        <v>-176</v>
      </c>
      <c r="BJ87" s="234">
        <v>-176</v>
      </c>
      <c r="BK87" s="234">
        <v>-176</v>
      </c>
      <c r="BL87" s="234">
        <v>-176</v>
      </c>
      <c r="BM87" s="234">
        <v>-176</v>
      </c>
      <c r="BN87" s="235">
        <v>-603</v>
      </c>
      <c r="BO87" s="233">
        <v>-20527</v>
      </c>
      <c r="BP87" s="234">
        <v>-18411</v>
      </c>
      <c r="BQ87" s="234">
        <v>-2116</v>
      </c>
      <c r="BR87" s="235">
        <v>-16295</v>
      </c>
      <c r="BS87" s="233">
        <v>-2116</v>
      </c>
      <c r="BT87" s="234">
        <v>-2116</v>
      </c>
      <c r="BU87" s="234">
        <v>-2116</v>
      </c>
      <c r="BV87" s="234">
        <v>-2116</v>
      </c>
      <c r="BW87" s="234">
        <v>-2116</v>
      </c>
      <c r="BX87" s="235">
        <v>-5715</v>
      </c>
    </row>
    <row r="88" spans="1:76">
      <c r="A88" s="186" t="s">
        <v>943</v>
      </c>
      <c r="B88" s="187">
        <v>0</v>
      </c>
      <c r="C88" s="187">
        <v>0</v>
      </c>
      <c r="D88" s="186">
        <v>35</v>
      </c>
      <c r="E88" s="186">
        <v>42</v>
      </c>
      <c r="F88" s="187">
        <v>90645</v>
      </c>
      <c r="G88" s="187">
        <v>70909</v>
      </c>
      <c r="H88" s="195">
        <v>12066</v>
      </c>
      <c r="I88" s="187">
        <v>593.98999999999955</v>
      </c>
      <c r="J88" s="187">
        <v>4972</v>
      </c>
      <c r="K88" s="187">
        <v>97992</v>
      </c>
      <c r="L88" s="187">
        <v>83847</v>
      </c>
      <c r="M88" s="187">
        <v>79754</v>
      </c>
      <c r="N88" s="187">
        <v>103924</v>
      </c>
      <c r="O88" s="187">
        <v>8749</v>
      </c>
      <c r="P88" s="187">
        <v>2828.8500000000004</v>
      </c>
      <c r="Q88" s="187">
        <v>0</v>
      </c>
      <c r="R88" s="187">
        <v>3595</v>
      </c>
      <c r="S88" s="187">
        <v>4971</v>
      </c>
      <c r="T88" s="187">
        <v>407.85000000000014</v>
      </c>
      <c r="U88" s="187">
        <v>0</v>
      </c>
      <c r="V88" s="187">
        <v>488</v>
      </c>
      <c r="W88" s="187">
        <v>0</v>
      </c>
      <c r="X88" s="187">
        <v>2801</v>
      </c>
      <c r="Y88" s="187">
        <v>3262</v>
      </c>
      <c r="Z88" s="187">
        <v>4511</v>
      </c>
      <c r="AA88" s="187">
        <v>488</v>
      </c>
      <c r="AB88" s="187">
        <v>488</v>
      </c>
      <c r="AC88" s="187">
        <v>488</v>
      </c>
      <c r="AD88" s="187">
        <v>488</v>
      </c>
      <c r="AE88" s="187">
        <v>488</v>
      </c>
      <c r="AF88" s="187">
        <v>2532</v>
      </c>
      <c r="AG88" s="175">
        <v>10.8</v>
      </c>
      <c r="AH88" s="188">
        <v>142</v>
      </c>
      <c r="AI88" s="92">
        <f t="shared" si="11"/>
        <v>0</v>
      </c>
      <c r="AJ88" s="198">
        <v>-305</v>
      </c>
      <c r="AK88" s="196">
        <v>460</v>
      </c>
      <c r="AL88" s="197">
        <v>333</v>
      </c>
      <c r="AN88" s="174">
        <f t="shared" si="6"/>
        <v>12065.85</v>
      </c>
      <c r="AO88" s="174">
        <f t="shared" si="7"/>
        <v>0.1499999999996362</v>
      </c>
      <c r="AQ88" s="92">
        <f t="shared" si="8"/>
        <v>90645</v>
      </c>
      <c r="AR88" s="92">
        <f t="shared" si="9"/>
        <v>0</v>
      </c>
      <c r="AS88" s="92">
        <f t="shared" si="10"/>
        <v>19736</v>
      </c>
      <c r="AU88" s="233">
        <v>4971</v>
      </c>
      <c r="AV88" s="234">
        <v>4971</v>
      </c>
      <c r="AW88" s="234">
        <v>460</v>
      </c>
      <c r="AX88" s="235">
        <v>4511</v>
      </c>
      <c r="AY88" s="233">
        <v>460</v>
      </c>
      <c r="AZ88" s="234">
        <v>460</v>
      </c>
      <c r="BA88" s="234">
        <v>460</v>
      </c>
      <c r="BB88" s="234">
        <v>460</v>
      </c>
      <c r="BC88" s="234">
        <v>460</v>
      </c>
      <c r="BD88" s="235">
        <v>2211</v>
      </c>
      <c r="BE88" s="233">
        <v>3595</v>
      </c>
      <c r="BF88" s="234">
        <v>3595</v>
      </c>
      <c r="BG88" s="234">
        <v>333</v>
      </c>
      <c r="BH88" s="235">
        <v>3262</v>
      </c>
      <c r="BI88" s="233">
        <v>333</v>
      </c>
      <c r="BJ88" s="234">
        <v>333</v>
      </c>
      <c r="BK88" s="234">
        <v>333</v>
      </c>
      <c r="BL88" s="234">
        <v>333</v>
      </c>
      <c r="BM88" s="234">
        <v>333</v>
      </c>
      <c r="BN88" s="235">
        <v>1597</v>
      </c>
      <c r="BO88" s="233">
        <v>-3411</v>
      </c>
      <c r="BP88" s="234">
        <v>-3106</v>
      </c>
      <c r="BQ88" s="234">
        <v>-305</v>
      </c>
      <c r="BR88" s="235">
        <v>-2801</v>
      </c>
      <c r="BS88" s="233">
        <v>-305</v>
      </c>
      <c r="BT88" s="234">
        <v>-305</v>
      </c>
      <c r="BU88" s="234">
        <v>-305</v>
      </c>
      <c r="BV88" s="234">
        <v>-305</v>
      </c>
      <c r="BW88" s="234">
        <v>-305</v>
      </c>
      <c r="BX88" s="235">
        <v>-1276</v>
      </c>
    </row>
    <row r="89" spans="1:76">
      <c r="A89" s="186" t="s">
        <v>944</v>
      </c>
      <c r="B89" s="187">
        <v>0</v>
      </c>
      <c r="C89" s="187">
        <v>0</v>
      </c>
      <c r="D89" s="186">
        <v>0</v>
      </c>
      <c r="E89" s="186">
        <v>0</v>
      </c>
      <c r="F89" s="187">
        <v>0</v>
      </c>
      <c r="G89" s="187">
        <v>0</v>
      </c>
      <c r="H89" s="195">
        <v>0</v>
      </c>
      <c r="I89" s="187">
        <v>0</v>
      </c>
      <c r="J89" s="187">
        <v>0</v>
      </c>
      <c r="K89" s="187">
        <v>0</v>
      </c>
      <c r="L89" s="187">
        <v>0</v>
      </c>
      <c r="M89" s="187">
        <v>0</v>
      </c>
      <c r="N89" s="187">
        <v>0</v>
      </c>
      <c r="O89" s="187">
        <v>0</v>
      </c>
      <c r="P89" s="187">
        <v>0</v>
      </c>
      <c r="Q89" s="187">
        <v>0</v>
      </c>
      <c r="R89" s="187">
        <v>0</v>
      </c>
      <c r="S89" s="187">
        <v>0</v>
      </c>
      <c r="T89" s="187">
        <v>0</v>
      </c>
      <c r="U89" s="187">
        <v>0</v>
      </c>
      <c r="V89" s="187">
        <v>0</v>
      </c>
      <c r="W89" s="187">
        <v>0</v>
      </c>
      <c r="X89" s="187">
        <v>0</v>
      </c>
      <c r="Y89" s="187">
        <v>0</v>
      </c>
      <c r="Z89" s="187">
        <v>0</v>
      </c>
      <c r="AA89" s="187">
        <v>0</v>
      </c>
      <c r="AB89" s="187">
        <v>0</v>
      </c>
      <c r="AC89" s="187">
        <v>0</v>
      </c>
      <c r="AD89" s="187">
        <v>0</v>
      </c>
      <c r="AE89" s="187">
        <v>0</v>
      </c>
      <c r="AF89" s="187">
        <v>0</v>
      </c>
      <c r="AG89" s="175">
        <v>1</v>
      </c>
      <c r="AH89" s="188">
        <v>143</v>
      </c>
      <c r="AI89" s="92">
        <f t="shared" si="11"/>
        <v>0</v>
      </c>
      <c r="AJ89" s="198">
        <v>0</v>
      </c>
      <c r="AK89" s="196">
        <v>0</v>
      </c>
      <c r="AL89" s="197">
        <v>0</v>
      </c>
      <c r="AN89" s="174">
        <f t="shared" si="6"/>
        <v>0</v>
      </c>
      <c r="AO89" s="174">
        <f t="shared" si="7"/>
        <v>0</v>
      </c>
      <c r="AQ89" s="92">
        <f t="shared" si="8"/>
        <v>0</v>
      </c>
      <c r="AR89" s="92">
        <f t="shared" si="9"/>
        <v>0</v>
      </c>
      <c r="AS89" s="92">
        <f t="shared" si="10"/>
        <v>0</v>
      </c>
      <c r="AU89" s="233">
        <v>0</v>
      </c>
      <c r="AV89" s="234">
        <v>0</v>
      </c>
      <c r="AW89" s="234">
        <v>0</v>
      </c>
      <c r="AX89" s="235">
        <v>0</v>
      </c>
      <c r="AY89" s="233">
        <v>0</v>
      </c>
      <c r="AZ89" s="234">
        <v>0</v>
      </c>
      <c r="BA89" s="234">
        <v>0</v>
      </c>
      <c r="BB89" s="234">
        <v>0</v>
      </c>
      <c r="BC89" s="234">
        <v>0</v>
      </c>
      <c r="BD89" s="235">
        <v>0</v>
      </c>
      <c r="BE89" s="233">
        <v>0</v>
      </c>
      <c r="BF89" s="234">
        <v>0</v>
      </c>
      <c r="BG89" s="234">
        <v>0</v>
      </c>
      <c r="BH89" s="235">
        <v>0</v>
      </c>
      <c r="BI89" s="233">
        <v>0</v>
      </c>
      <c r="BJ89" s="234">
        <v>0</v>
      </c>
      <c r="BK89" s="234">
        <v>0</v>
      </c>
      <c r="BL89" s="234">
        <v>0</v>
      </c>
      <c r="BM89" s="234">
        <v>0</v>
      </c>
      <c r="BN89" s="235">
        <v>0</v>
      </c>
      <c r="BO89" s="233">
        <v>0</v>
      </c>
      <c r="BP89" s="234">
        <v>0</v>
      </c>
      <c r="BQ89" s="234">
        <v>0</v>
      </c>
      <c r="BR89" s="235">
        <v>0</v>
      </c>
      <c r="BS89" s="233">
        <v>0</v>
      </c>
      <c r="BT89" s="234">
        <v>0</v>
      </c>
      <c r="BU89" s="234">
        <v>0</v>
      </c>
      <c r="BV89" s="234">
        <v>0</v>
      </c>
      <c r="BW89" s="234">
        <v>0</v>
      </c>
      <c r="BX89" s="235">
        <v>0</v>
      </c>
    </row>
    <row r="90" spans="1:76">
      <c r="A90" s="186" t="s">
        <v>945</v>
      </c>
      <c r="B90" s="187">
        <v>0</v>
      </c>
      <c r="C90" s="187">
        <v>0</v>
      </c>
      <c r="D90" s="186">
        <v>0</v>
      </c>
      <c r="E90" s="186">
        <v>0</v>
      </c>
      <c r="F90" s="187">
        <v>0</v>
      </c>
      <c r="G90" s="187">
        <v>0</v>
      </c>
      <c r="H90" s="195">
        <v>0</v>
      </c>
      <c r="I90" s="187">
        <v>0</v>
      </c>
      <c r="J90" s="187">
        <v>0</v>
      </c>
      <c r="K90" s="187">
        <v>0</v>
      </c>
      <c r="L90" s="187">
        <v>0</v>
      </c>
      <c r="M90" s="187">
        <v>0</v>
      </c>
      <c r="N90" s="187">
        <v>0</v>
      </c>
      <c r="O90" s="187">
        <v>0</v>
      </c>
      <c r="P90" s="187">
        <v>0</v>
      </c>
      <c r="Q90" s="187">
        <v>0</v>
      </c>
      <c r="R90" s="187">
        <v>0</v>
      </c>
      <c r="S90" s="187">
        <v>0</v>
      </c>
      <c r="T90" s="187">
        <v>0</v>
      </c>
      <c r="U90" s="187">
        <v>0</v>
      </c>
      <c r="V90" s="187">
        <v>0</v>
      </c>
      <c r="W90" s="187">
        <v>0</v>
      </c>
      <c r="X90" s="187">
        <v>0</v>
      </c>
      <c r="Y90" s="187">
        <v>0</v>
      </c>
      <c r="Z90" s="187">
        <v>0</v>
      </c>
      <c r="AA90" s="187">
        <v>0</v>
      </c>
      <c r="AB90" s="187">
        <v>0</v>
      </c>
      <c r="AC90" s="187">
        <v>0</v>
      </c>
      <c r="AD90" s="187">
        <v>0</v>
      </c>
      <c r="AE90" s="187">
        <v>0</v>
      </c>
      <c r="AF90" s="187">
        <v>0</v>
      </c>
      <c r="AG90" s="175">
        <v>1</v>
      </c>
      <c r="AH90" s="188">
        <v>144</v>
      </c>
      <c r="AI90" s="92">
        <f t="shared" si="11"/>
        <v>0</v>
      </c>
      <c r="AJ90" s="198">
        <v>0</v>
      </c>
      <c r="AK90" s="196">
        <v>0</v>
      </c>
      <c r="AL90" s="197">
        <v>0</v>
      </c>
      <c r="AN90" s="174">
        <f t="shared" si="6"/>
        <v>0</v>
      </c>
      <c r="AO90" s="174">
        <f t="shared" si="7"/>
        <v>0</v>
      </c>
      <c r="AQ90" s="92">
        <f t="shared" si="8"/>
        <v>0</v>
      </c>
      <c r="AR90" s="92">
        <f t="shared" si="9"/>
        <v>0</v>
      </c>
      <c r="AS90" s="92">
        <f t="shared" si="10"/>
        <v>0</v>
      </c>
      <c r="AU90" s="233">
        <v>0</v>
      </c>
      <c r="AV90" s="234">
        <v>0</v>
      </c>
      <c r="AW90" s="234">
        <v>0</v>
      </c>
      <c r="AX90" s="235">
        <v>0</v>
      </c>
      <c r="AY90" s="233">
        <v>0</v>
      </c>
      <c r="AZ90" s="234">
        <v>0</v>
      </c>
      <c r="BA90" s="234">
        <v>0</v>
      </c>
      <c r="BB90" s="234">
        <v>0</v>
      </c>
      <c r="BC90" s="234">
        <v>0</v>
      </c>
      <c r="BD90" s="235">
        <v>0</v>
      </c>
      <c r="BE90" s="233">
        <v>0</v>
      </c>
      <c r="BF90" s="234">
        <v>0</v>
      </c>
      <c r="BG90" s="234">
        <v>0</v>
      </c>
      <c r="BH90" s="235">
        <v>0</v>
      </c>
      <c r="BI90" s="233">
        <v>0</v>
      </c>
      <c r="BJ90" s="234">
        <v>0</v>
      </c>
      <c r="BK90" s="234">
        <v>0</v>
      </c>
      <c r="BL90" s="234">
        <v>0</v>
      </c>
      <c r="BM90" s="234">
        <v>0</v>
      </c>
      <c r="BN90" s="235">
        <v>0</v>
      </c>
      <c r="BO90" s="233">
        <v>0</v>
      </c>
      <c r="BP90" s="234">
        <v>0</v>
      </c>
      <c r="BQ90" s="234">
        <v>0</v>
      </c>
      <c r="BR90" s="235">
        <v>0</v>
      </c>
      <c r="BS90" s="233">
        <v>0</v>
      </c>
      <c r="BT90" s="234">
        <v>0</v>
      </c>
      <c r="BU90" s="234">
        <v>0</v>
      </c>
      <c r="BV90" s="234">
        <v>0</v>
      </c>
      <c r="BW90" s="234">
        <v>0</v>
      </c>
      <c r="BX90" s="235">
        <v>0</v>
      </c>
    </row>
    <row r="91" spans="1:76">
      <c r="A91" s="186" t="s">
        <v>946</v>
      </c>
      <c r="B91" s="187">
        <v>0</v>
      </c>
      <c r="C91" s="187">
        <v>0</v>
      </c>
      <c r="D91" s="186">
        <v>0</v>
      </c>
      <c r="E91" s="186">
        <v>0</v>
      </c>
      <c r="F91" s="187">
        <v>0</v>
      </c>
      <c r="G91" s="187">
        <v>0</v>
      </c>
      <c r="H91" s="195">
        <v>0</v>
      </c>
      <c r="I91" s="187">
        <v>0</v>
      </c>
      <c r="J91" s="187">
        <v>0</v>
      </c>
      <c r="K91" s="187">
        <v>0</v>
      </c>
      <c r="L91" s="187">
        <v>0</v>
      </c>
      <c r="M91" s="187">
        <v>0</v>
      </c>
      <c r="N91" s="187">
        <v>0</v>
      </c>
      <c r="O91" s="187">
        <v>0</v>
      </c>
      <c r="P91" s="187">
        <v>0</v>
      </c>
      <c r="Q91" s="187">
        <v>0</v>
      </c>
      <c r="R91" s="187">
        <v>0</v>
      </c>
      <c r="S91" s="187">
        <v>0</v>
      </c>
      <c r="T91" s="187">
        <v>0</v>
      </c>
      <c r="U91" s="187">
        <v>0</v>
      </c>
      <c r="V91" s="187">
        <v>0</v>
      </c>
      <c r="W91" s="187">
        <v>0</v>
      </c>
      <c r="X91" s="187">
        <v>0</v>
      </c>
      <c r="Y91" s="187">
        <v>0</v>
      </c>
      <c r="Z91" s="187">
        <v>0</v>
      </c>
      <c r="AA91" s="187">
        <v>0</v>
      </c>
      <c r="AB91" s="187">
        <v>0</v>
      </c>
      <c r="AC91" s="187">
        <v>0</v>
      </c>
      <c r="AD91" s="187">
        <v>0</v>
      </c>
      <c r="AE91" s="187">
        <v>0</v>
      </c>
      <c r="AF91" s="187">
        <v>0</v>
      </c>
      <c r="AG91" s="175">
        <v>1</v>
      </c>
      <c r="AH91" s="188">
        <v>145</v>
      </c>
      <c r="AI91" s="92">
        <f t="shared" si="11"/>
        <v>0</v>
      </c>
      <c r="AJ91" s="198">
        <v>0</v>
      </c>
      <c r="AK91" s="196">
        <v>0</v>
      </c>
      <c r="AL91" s="197">
        <v>0</v>
      </c>
      <c r="AN91" s="174">
        <f t="shared" si="6"/>
        <v>0</v>
      </c>
      <c r="AO91" s="174">
        <f t="shared" si="7"/>
        <v>0</v>
      </c>
      <c r="AQ91" s="92">
        <f t="shared" si="8"/>
        <v>0</v>
      </c>
      <c r="AR91" s="92">
        <f t="shared" si="9"/>
        <v>0</v>
      </c>
      <c r="AS91" s="92">
        <f t="shared" si="10"/>
        <v>0</v>
      </c>
      <c r="AU91" s="233">
        <v>0</v>
      </c>
      <c r="AV91" s="234">
        <v>0</v>
      </c>
      <c r="AW91" s="234">
        <v>0</v>
      </c>
      <c r="AX91" s="235">
        <v>0</v>
      </c>
      <c r="AY91" s="233">
        <v>0</v>
      </c>
      <c r="AZ91" s="234">
        <v>0</v>
      </c>
      <c r="BA91" s="234">
        <v>0</v>
      </c>
      <c r="BB91" s="234">
        <v>0</v>
      </c>
      <c r="BC91" s="234">
        <v>0</v>
      </c>
      <c r="BD91" s="235">
        <v>0</v>
      </c>
      <c r="BE91" s="233">
        <v>0</v>
      </c>
      <c r="BF91" s="234">
        <v>0</v>
      </c>
      <c r="BG91" s="234">
        <v>0</v>
      </c>
      <c r="BH91" s="235">
        <v>0</v>
      </c>
      <c r="BI91" s="233">
        <v>0</v>
      </c>
      <c r="BJ91" s="234">
        <v>0</v>
      </c>
      <c r="BK91" s="234">
        <v>0</v>
      </c>
      <c r="BL91" s="234">
        <v>0</v>
      </c>
      <c r="BM91" s="234">
        <v>0</v>
      </c>
      <c r="BN91" s="235">
        <v>0</v>
      </c>
      <c r="BO91" s="233">
        <v>0</v>
      </c>
      <c r="BP91" s="234">
        <v>0</v>
      </c>
      <c r="BQ91" s="234">
        <v>0</v>
      </c>
      <c r="BR91" s="235">
        <v>0</v>
      </c>
      <c r="BS91" s="233">
        <v>0</v>
      </c>
      <c r="BT91" s="234">
        <v>0</v>
      </c>
      <c r="BU91" s="234">
        <v>0</v>
      </c>
      <c r="BV91" s="234">
        <v>0</v>
      </c>
      <c r="BW91" s="234">
        <v>0</v>
      </c>
      <c r="BX91" s="235">
        <v>0</v>
      </c>
    </row>
    <row r="92" spans="1:76">
      <c r="A92" s="186" t="s">
        <v>947</v>
      </c>
      <c r="B92" s="187">
        <v>0</v>
      </c>
      <c r="C92" s="187">
        <v>0</v>
      </c>
      <c r="D92" s="186">
        <v>27</v>
      </c>
      <c r="E92" s="186">
        <v>30</v>
      </c>
      <c r="F92" s="187">
        <v>40959</v>
      </c>
      <c r="G92" s="187">
        <v>31434</v>
      </c>
      <c r="H92" s="195">
        <v>4221</v>
      </c>
      <c r="I92" s="187">
        <v>238.25</v>
      </c>
      <c r="J92" s="187">
        <v>4224</v>
      </c>
      <c r="K92" s="187">
        <v>43781</v>
      </c>
      <c r="L92" s="187">
        <v>38184</v>
      </c>
      <c r="M92" s="187">
        <v>36342</v>
      </c>
      <c r="N92" s="187">
        <v>46410</v>
      </c>
      <c r="O92" s="187">
        <v>2573</v>
      </c>
      <c r="P92" s="187">
        <v>1208.1100000000001</v>
      </c>
      <c r="Q92" s="187">
        <v>0</v>
      </c>
      <c r="R92" s="187">
        <v>3058</v>
      </c>
      <c r="S92" s="187">
        <v>2811</v>
      </c>
      <c r="T92" s="187">
        <v>125.11000000000018</v>
      </c>
      <c r="U92" s="187">
        <v>0</v>
      </c>
      <c r="V92" s="187">
        <v>440</v>
      </c>
      <c r="W92" s="187">
        <v>0</v>
      </c>
      <c r="X92" s="187">
        <v>1086</v>
      </c>
      <c r="Y92" s="187">
        <v>2767</v>
      </c>
      <c r="Z92" s="187">
        <v>2543</v>
      </c>
      <c r="AA92" s="187">
        <v>440</v>
      </c>
      <c r="AB92" s="187">
        <v>440</v>
      </c>
      <c r="AC92" s="187">
        <v>440</v>
      </c>
      <c r="AD92" s="187">
        <v>440</v>
      </c>
      <c r="AE92" s="187">
        <v>440</v>
      </c>
      <c r="AF92" s="187">
        <v>2024</v>
      </c>
      <c r="AG92" s="175">
        <v>10.5</v>
      </c>
      <c r="AH92" s="188">
        <v>146</v>
      </c>
      <c r="AI92" s="92">
        <f t="shared" si="11"/>
        <v>0</v>
      </c>
      <c r="AJ92" s="198">
        <v>-119</v>
      </c>
      <c r="AK92" s="196">
        <v>268</v>
      </c>
      <c r="AL92" s="197">
        <v>291</v>
      </c>
      <c r="AN92" s="174">
        <f t="shared" si="6"/>
        <v>4221.1100000000006</v>
      </c>
      <c r="AO92" s="174">
        <f t="shared" si="7"/>
        <v>-0.11000000000058208</v>
      </c>
      <c r="AQ92" s="92">
        <f t="shared" si="8"/>
        <v>40959</v>
      </c>
      <c r="AR92" s="92">
        <f t="shared" si="9"/>
        <v>0</v>
      </c>
      <c r="AS92" s="92">
        <f t="shared" si="10"/>
        <v>9525</v>
      </c>
      <c r="AU92" s="233">
        <v>2811</v>
      </c>
      <c r="AV92" s="234">
        <v>2811</v>
      </c>
      <c r="AW92" s="234">
        <v>268</v>
      </c>
      <c r="AX92" s="235">
        <v>2543</v>
      </c>
      <c r="AY92" s="233">
        <v>268</v>
      </c>
      <c r="AZ92" s="234">
        <v>268</v>
      </c>
      <c r="BA92" s="234">
        <v>268</v>
      </c>
      <c r="BB92" s="234">
        <v>268</v>
      </c>
      <c r="BC92" s="234">
        <v>268</v>
      </c>
      <c r="BD92" s="235">
        <v>1203</v>
      </c>
      <c r="BE92" s="233">
        <v>3058</v>
      </c>
      <c r="BF92" s="234">
        <v>3058</v>
      </c>
      <c r="BG92" s="234">
        <v>291</v>
      </c>
      <c r="BH92" s="235">
        <v>2767</v>
      </c>
      <c r="BI92" s="233">
        <v>291</v>
      </c>
      <c r="BJ92" s="234">
        <v>291</v>
      </c>
      <c r="BK92" s="234">
        <v>291</v>
      </c>
      <c r="BL92" s="234">
        <v>291</v>
      </c>
      <c r="BM92" s="234">
        <v>291</v>
      </c>
      <c r="BN92" s="235">
        <v>1312</v>
      </c>
      <c r="BO92" s="233">
        <v>-1324</v>
      </c>
      <c r="BP92" s="234">
        <v>-1205</v>
      </c>
      <c r="BQ92" s="234">
        <v>-119</v>
      </c>
      <c r="BR92" s="235">
        <v>-1086</v>
      </c>
      <c r="BS92" s="233">
        <v>-119</v>
      </c>
      <c r="BT92" s="234">
        <v>-119</v>
      </c>
      <c r="BU92" s="234">
        <v>-119</v>
      </c>
      <c r="BV92" s="234">
        <v>-119</v>
      </c>
      <c r="BW92" s="234">
        <v>-119</v>
      </c>
      <c r="BX92" s="235">
        <v>-491</v>
      </c>
    </row>
    <row r="93" spans="1:76">
      <c r="A93" s="186" t="s">
        <v>948</v>
      </c>
      <c r="B93" s="187">
        <v>0</v>
      </c>
      <c r="C93" s="187">
        <v>0</v>
      </c>
      <c r="D93" s="186">
        <v>1</v>
      </c>
      <c r="E93" s="186">
        <v>1</v>
      </c>
      <c r="F93" s="187">
        <v>7194</v>
      </c>
      <c r="G93" s="187">
        <v>6363</v>
      </c>
      <c r="H93" s="195">
        <v>462</v>
      </c>
      <c r="I93" s="187">
        <v>14.120000000000005</v>
      </c>
      <c r="J93" s="187">
        <v>164</v>
      </c>
      <c r="K93" s="187">
        <v>7616</v>
      </c>
      <c r="L93" s="187">
        <v>6785</v>
      </c>
      <c r="M93" s="187">
        <v>6577</v>
      </c>
      <c r="N93" s="187">
        <v>7883</v>
      </c>
      <c r="O93" s="187">
        <v>197</v>
      </c>
      <c r="P93" s="187">
        <v>233.43</v>
      </c>
      <c r="Q93" s="187">
        <v>0</v>
      </c>
      <c r="R93" s="187">
        <v>232</v>
      </c>
      <c r="S93" s="187">
        <v>169</v>
      </c>
      <c r="T93" s="187">
        <v>0.42999999999999972</v>
      </c>
      <c r="U93" s="187">
        <v>0</v>
      </c>
      <c r="V93" s="187">
        <v>31</v>
      </c>
      <c r="W93" s="187">
        <v>0</v>
      </c>
      <c r="X93" s="187">
        <v>180</v>
      </c>
      <c r="Y93" s="187">
        <v>199</v>
      </c>
      <c r="Z93" s="187">
        <v>145</v>
      </c>
      <c r="AA93" s="187">
        <v>31</v>
      </c>
      <c r="AB93" s="187">
        <v>31</v>
      </c>
      <c r="AC93" s="187">
        <v>31</v>
      </c>
      <c r="AD93" s="187">
        <v>31</v>
      </c>
      <c r="AE93" s="187">
        <v>31</v>
      </c>
      <c r="AF93" s="187">
        <v>9</v>
      </c>
      <c r="AG93" s="175">
        <v>7.1</v>
      </c>
      <c r="AH93" s="188">
        <v>147</v>
      </c>
      <c r="AI93" s="92">
        <f t="shared" si="11"/>
        <v>0</v>
      </c>
      <c r="AJ93" s="198">
        <v>-26</v>
      </c>
      <c r="AK93" s="196">
        <v>24</v>
      </c>
      <c r="AL93" s="197">
        <v>33</v>
      </c>
      <c r="AN93" s="174">
        <f t="shared" si="6"/>
        <v>461.43</v>
      </c>
      <c r="AO93" s="174">
        <f t="shared" si="7"/>
        <v>0.56999999999999318</v>
      </c>
      <c r="AQ93" s="92">
        <f t="shared" si="8"/>
        <v>7194</v>
      </c>
      <c r="AR93" s="92">
        <f t="shared" si="9"/>
        <v>0</v>
      </c>
      <c r="AS93" s="92">
        <f t="shared" si="10"/>
        <v>831.00000000000011</v>
      </c>
      <c r="AU93" s="233">
        <v>169</v>
      </c>
      <c r="AV93" s="234">
        <v>169</v>
      </c>
      <c r="AW93" s="234">
        <v>24</v>
      </c>
      <c r="AX93" s="235">
        <v>145</v>
      </c>
      <c r="AY93" s="233">
        <v>24</v>
      </c>
      <c r="AZ93" s="234">
        <v>24</v>
      </c>
      <c r="BA93" s="234">
        <v>24</v>
      </c>
      <c r="BB93" s="234">
        <v>24</v>
      </c>
      <c r="BC93" s="234">
        <v>24</v>
      </c>
      <c r="BD93" s="235">
        <v>25</v>
      </c>
      <c r="BE93" s="233">
        <v>231</v>
      </c>
      <c r="BF93" s="234">
        <v>231</v>
      </c>
      <c r="BG93" s="234">
        <v>33</v>
      </c>
      <c r="BH93" s="235">
        <v>198</v>
      </c>
      <c r="BI93" s="233">
        <v>33</v>
      </c>
      <c r="BJ93" s="234">
        <v>33</v>
      </c>
      <c r="BK93" s="234">
        <v>33</v>
      </c>
      <c r="BL93" s="234">
        <v>33</v>
      </c>
      <c r="BM93" s="234">
        <v>33</v>
      </c>
      <c r="BN93" s="235">
        <v>33</v>
      </c>
      <c r="BO93" s="233">
        <v>-232</v>
      </c>
      <c r="BP93" s="234">
        <v>-206</v>
      </c>
      <c r="BQ93" s="234">
        <v>-26</v>
      </c>
      <c r="BR93" s="235">
        <v>-180</v>
      </c>
      <c r="BS93" s="233">
        <v>-26</v>
      </c>
      <c r="BT93" s="234">
        <v>-26</v>
      </c>
      <c r="BU93" s="234">
        <v>-26</v>
      </c>
      <c r="BV93" s="234">
        <v>-26</v>
      </c>
      <c r="BW93" s="234">
        <v>-26</v>
      </c>
      <c r="BX93" s="235">
        <v>-50</v>
      </c>
    </row>
    <row r="94" spans="1:76">
      <c r="A94" s="186" t="s">
        <v>949</v>
      </c>
      <c r="B94" s="187">
        <v>0</v>
      </c>
      <c r="C94" s="187">
        <v>0</v>
      </c>
      <c r="D94" s="186">
        <v>2</v>
      </c>
      <c r="E94" s="186">
        <v>2</v>
      </c>
      <c r="F94" s="187">
        <v>1152</v>
      </c>
      <c r="G94" s="187">
        <v>1559</v>
      </c>
      <c r="H94" s="195">
        <v>135</v>
      </c>
      <c r="I94" s="187">
        <v>0.87000000000000055</v>
      </c>
      <c r="J94" s="187">
        <v>-674</v>
      </c>
      <c r="K94" s="187">
        <v>1317</v>
      </c>
      <c r="L94" s="187">
        <v>1007</v>
      </c>
      <c r="M94" s="187">
        <v>903</v>
      </c>
      <c r="N94" s="187">
        <v>1458</v>
      </c>
      <c r="O94" s="187">
        <v>151</v>
      </c>
      <c r="P94" s="187">
        <v>60.53</v>
      </c>
      <c r="Q94" s="187">
        <v>0</v>
      </c>
      <c r="R94" s="187">
        <v>-546</v>
      </c>
      <c r="S94" s="187">
        <v>-72</v>
      </c>
      <c r="T94" s="187">
        <v>0.52999999999999936</v>
      </c>
      <c r="U94" s="187">
        <v>0</v>
      </c>
      <c r="V94" s="187">
        <v>-77</v>
      </c>
      <c r="W94" s="187">
        <v>491</v>
      </c>
      <c r="X94" s="187">
        <v>183</v>
      </c>
      <c r="Y94" s="187">
        <v>0</v>
      </c>
      <c r="Z94" s="187">
        <v>0</v>
      </c>
      <c r="AA94" s="187">
        <v>-77</v>
      </c>
      <c r="AB94" s="187">
        <v>-77</v>
      </c>
      <c r="AC94" s="187">
        <v>-77</v>
      </c>
      <c r="AD94" s="187">
        <v>-77</v>
      </c>
      <c r="AE94" s="187">
        <v>-77</v>
      </c>
      <c r="AF94" s="187">
        <v>-289</v>
      </c>
      <c r="AG94" s="175">
        <v>10</v>
      </c>
      <c r="AH94" s="188">
        <v>148</v>
      </c>
      <c r="AI94" s="92">
        <f t="shared" si="11"/>
        <v>0</v>
      </c>
      <c r="AJ94" s="198">
        <v>-15</v>
      </c>
      <c r="AK94" s="196">
        <v>-7</v>
      </c>
      <c r="AL94" s="197">
        <v>-55</v>
      </c>
      <c r="AN94" s="174">
        <f t="shared" si="6"/>
        <v>134.53</v>
      </c>
      <c r="AO94" s="174">
        <f t="shared" si="7"/>
        <v>0.46999999999999886</v>
      </c>
      <c r="AQ94" s="92">
        <f t="shared" si="8"/>
        <v>1152</v>
      </c>
      <c r="AR94" s="92">
        <f t="shared" si="9"/>
        <v>0</v>
      </c>
      <c r="AS94" s="92">
        <f t="shared" si="10"/>
        <v>-407</v>
      </c>
      <c r="AU94" s="233">
        <v>-72</v>
      </c>
      <c r="AV94" s="234">
        <v>-72</v>
      </c>
      <c r="AW94" s="234">
        <v>-7</v>
      </c>
      <c r="AX94" s="235">
        <v>-65</v>
      </c>
      <c r="AY94" s="233">
        <v>-7</v>
      </c>
      <c r="AZ94" s="234">
        <v>-7</v>
      </c>
      <c r="BA94" s="234">
        <v>-7</v>
      </c>
      <c r="BB94" s="234">
        <v>-7</v>
      </c>
      <c r="BC94" s="234">
        <v>-7</v>
      </c>
      <c r="BD94" s="235">
        <v>-30</v>
      </c>
      <c r="BE94" s="233">
        <v>-546</v>
      </c>
      <c r="BF94" s="234">
        <v>-546</v>
      </c>
      <c r="BG94" s="234">
        <v>-55</v>
      </c>
      <c r="BH94" s="235">
        <v>-491</v>
      </c>
      <c r="BI94" s="233">
        <v>-55</v>
      </c>
      <c r="BJ94" s="234">
        <v>-55</v>
      </c>
      <c r="BK94" s="234">
        <v>-55</v>
      </c>
      <c r="BL94" s="234">
        <v>-55</v>
      </c>
      <c r="BM94" s="234">
        <v>-55</v>
      </c>
      <c r="BN94" s="235">
        <v>-216</v>
      </c>
      <c r="BO94" s="233">
        <v>-148</v>
      </c>
      <c r="BP94" s="234">
        <v>-133</v>
      </c>
      <c r="BQ94" s="234">
        <v>-15</v>
      </c>
      <c r="BR94" s="235">
        <v>-118</v>
      </c>
      <c r="BS94" s="233">
        <v>-15</v>
      </c>
      <c r="BT94" s="234">
        <v>-15</v>
      </c>
      <c r="BU94" s="234">
        <v>-15</v>
      </c>
      <c r="BV94" s="234">
        <v>-15</v>
      </c>
      <c r="BW94" s="234">
        <v>-15</v>
      </c>
      <c r="BX94" s="235">
        <v>-43</v>
      </c>
    </row>
    <row r="95" spans="1:76">
      <c r="A95" s="186" t="s">
        <v>950</v>
      </c>
      <c r="B95" s="187">
        <v>0</v>
      </c>
      <c r="C95" s="187">
        <v>0</v>
      </c>
      <c r="D95" s="186">
        <v>9</v>
      </c>
      <c r="E95" s="186">
        <v>10</v>
      </c>
      <c r="F95" s="187">
        <v>55764</v>
      </c>
      <c r="G95" s="187">
        <v>45159</v>
      </c>
      <c r="H95" s="195">
        <v>4625</v>
      </c>
      <c r="I95" s="187">
        <v>83.490000000000123</v>
      </c>
      <c r="J95" s="187">
        <v>4143</v>
      </c>
      <c r="K95" s="187">
        <v>59453</v>
      </c>
      <c r="L95" s="187">
        <v>52184</v>
      </c>
      <c r="M95" s="187">
        <v>50045</v>
      </c>
      <c r="N95" s="187">
        <v>62313</v>
      </c>
      <c r="O95" s="187">
        <v>2310</v>
      </c>
      <c r="P95" s="187">
        <v>1689.92</v>
      </c>
      <c r="Q95" s="187">
        <v>0</v>
      </c>
      <c r="R95" s="187">
        <v>2848</v>
      </c>
      <c r="S95" s="187">
        <v>3775</v>
      </c>
      <c r="T95" s="187">
        <v>17.920000000000073</v>
      </c>
      <c r="U95" s="187">
        <v>0</v>
      </c>
      <c r="V95" s="187">
        <v>625</v>
      </c>
      <c r="W95" s="187">
        <v>0</v>
      </c>
      <c r="X95" s="187">
        <v>1631</v>
      </c>
      <c r="Y95" s="187">
        <v>2483</v>
      </c>
      <c r="Z95" s="187">
        <v>3291</v>
      </c>
      <c r="AA95" s="187">
        <v>625</v>
      </c>
      <c r="AB95" s="187">
        <v>625</v>
      </c>
      <c r="AC95" s="187">
        <v>625</v>
      </c>
      <c r="AD95" s="187">
        <v>625</v>
      </c>
      <c r="AE95" s="187">
        <v>625</v>
      </c>
      <c r="AF95" s="187">
        <v>1018</v>
      </c>
      <c r="AG95" s="175">
        <v>7.8</v>
      </c>
      <c r="AH95" s="188">
        <v>149</v>
      </c>
      <c r="AI95" s="92">
        <f t="shared" si="11"/>
        <v>0</v>
      </c>
      <c r="AJ95" s="198">
        <v>-224</v>
      </c>
      <c r="AK95" s="196">
        <v>484</v>
      </c>
      <c r="AL95" s="197">
        <v>365</v>
      </c>
      <c r="AN95" s="174">
        <f t="shared" si="6"/>
        <v>4624.92</v>
      </c>
      <c r="AO95" s="174">
        <f t="shared" si="7"/>
        <v>7.999999999992724E-2</v>
      </c>
      <c r="AQ95" s="92">
        <f t="shared" si="8"/>
        <v>55764</v>
      </c>
      <c r="AR95" s="92">
        <f t="shared" si="9"/>
        <v>0</v>
      </c>
      <c r="AS95" s="92">
        <f t="shared" si="10"/>
        <v>10605</v>
      </c>
      <c r="AU95" s="233">
        <v>3775</v>
      </c>
      <c r="AV95" s="234">
        <v>3775</v>
      </c>
      <c r="AW95" s="234">
        <v>484</v>
      </c>
      <c r="AX95" s="235">
        <v>3291</v>
      </c>
      <c r="AY95" s="233">
        <v>484</v>
      </c>
      <c r="AZ95" s="234">
        <v>484</v>
      </c>
      <c r="BA95" s="234">
        <v>484</v>
      </c>
      <c r="BB95" s="234">
        <v>484</v>
      </c>
      <c r="BC95" s="234">
        <v>484</v>
      </c>
      <c r="BD95" s="235">
        <v>871</v>
      </c>
      <c r="BE95" s="233">
        <v>2848</v>
      </c>
      <c r="BF95" s="234">
        <v>2848</v>
      </c>
      <c r="BG95" s="234">
        <v>365</v>
      </c>
      <c r="BH95" s="235">
        <v>2483</v>
      </c>
      <c r="BI95" s="233">
        <v>365</v>
      </c>
      <c r="BJ95" s="234">
        <v>365</v>
      </c>
      <c r="BK95" s="234">
        <v>365</v>
      </c>
      <c r="BL95" s="234">
        <v>365</v>
      </c>
      <c r="BM95" s="234">
        <v>365</v>
      </c>
      <c r="BN95" s="235">
        <v>658</v>
      </c>
      <c r="BO95" s="233">
        <v>-2079</v>
      </c>
      <c r="BP95" s="234">
        <v>-1855</v>
      </c>
      <c r="BQ95" s="234">
        <v>-224</v>
      </c>
      <c r="BR95" s="235">
        <v>-1631</v>
      </c>
      <c r="BS95" s="233">
        <v>-224</v>
      </c>
      <c r="BT95" s="234">
        <v>-224</v>
      </c>
      <c r="BU95" s="234">
        <v>-224</v>
      </c>
      <c r="BV95" s="234">
        <v>-224</v>
      </c>
      <c r="BW95" s="234">
        <v>-224</v>
      </c>
      <c r="BX95" s="235">
        <v>-511</v>
      </c>
    </row>
    <row r="96" spans="1:76">
      <c r="A96" s="186" t="s">
        <v>951</v>
      </c>
      <c r="B96" s="187">
        <v>0</v>
      </c>
      <c r="C96" s="187">
        <v>0</v>
      </c>
      <c r="D96" s="186">
        <v>0</v>
      </c>
      <c r="E96" s="186">
        <v>0</v>
      </c>
      <c r="F96" s="187">
        <v>0</v>
      </c>
      <c r="G96" s="187">
        <v>0</v>
      </c>
      <c r="H96" s="195">
        <v>0</v>
      </c>
      <c r="I96" s="187">
        <v>0</v>
      </c>
      <c r="J96" s="187">
        <v>0</v>
      </c>
      <c r="K96" s="187">
        <v>0</v>
      </c>
      <c r="L96" s="187">
        <v>0</v>
      </c>
      <c r="M96" s="187">
        <v>0</v>
      </c>
      <c r="N96" s="187">
        <v>0</v>
      </c>
      <c r="O96" s="187">
        <v>0</v>
      </c>
      <c r="P96" s="187">
        <v>0</v>
      </c>
      <c r="Q96" s="187">
        <v>0</v>
      </c>
      <c r="R96" s="187">
        <v>0</v>
      </c>
      <c r="S96" s="187">
        <v>0</v>
      </c>
      <c r="T96" s="187">
        <v>0</v>
      </c>
      <c r="U96" s="187">
        <v>0</v>
      </c>
      <c r="V96" s="187">
        <v>0</v>
      </c>
      <c r="W96" s="187">
        <v>0</v>
      </c>
      <c r="X96" s="187">
        <v>0</v>
      </c>
      <c r="Y96" s="187">
        <v>0</v>
      </c>
      <c r="Z96" s="187">
        <v>0</v>
      </c>
      <c r="AA96" s="187">
        <v>0</v>
      </c>
      <c r="AB96" s="187">
        <v>0</v>
      </c>
      <c r="AC96" s="187">
        <v>0</v>
      </c>
      <c r="AD96" s="187">
        <v>0</v>
      </c>
      <c r="AE96" s="187">
        <v>0</v>
      </c>
      <c r="AF96" s="187">
        <v>0</v>
      </c>
      <c r="AG96" s="175">
        <v>1</v>
      </c>
      <c r="AH96" s="188">
        <v>150</v>
      </c>
      <c r="AI96" s="92">
        <f t="shared" si="11"/>
        <v>0</v>
      </c>
      <c r="AJ96" s="198">
        <v>0</v>
      </c>
      <c r="AK96" s="196">
        <v>0</v>
      </c>
      <c r="AL96" s="197">
        <v>0</v>
      </c>
      <c r="AN96" s="174">
        <f t="shared" si="6"/>
        <v>0</v>
      </c>
      <c r="AO96" s="174">
        <f t="shared" si="7"/>
        <v>0</v>
      </c>
      <c r="AQ96" s="92">
        <f t="shared" si="8"/>
        <v>0</v>
      </c>
      <c r="AR96" s="92">
        <f t="shared" si="9"/>
        <v>0</v>
      </c>
      <c r="AS96" s="92">
        <f t="shared" si="10"/>
        <v>0</v>
      </c>
      <c r="AU96" s="233">
        <v>0</v>
      </c>
      <c r="AV96" s="234">
        <v>0</v>
      </c>
      <c r="AW96" s="234">
        <v>0</v>
      </c>
      <c r="AX96" s="235">
        <v>0</v>
      </c>
      <c r="AY96" s="233">
        <v>0</v>
      </c>
      <c r="AZ96" s="234">
        <v>0</v>
      </c>
      <c r="BA96" s="234">
        <v>0</v>
      </c>
      <c r="BB96" s="234">
        <v>0</v>
      </c>
      <c r="BC96" s="234">
        <v>0</v>
      </c>
      <c r="BD96" s="235">
        <v>0</v>
      </c>
      <c r="BE96" s="233">
        <v>0</v>
      </c>
      <c r="BF96" s="234">
        <v>0</v>
      </c>
      <c r="BG96" s="234">
        <v>0</v>
      </c>
      <c r="BH96" s="235">
        <v>0</v>
      </c>
      <c r="BI96" s="233">
        <v>0</v>
      </c>
      <c r="BJ96" s="234">
        <v>0</v>
      </c>
      <c r="BK96" s="234">
        <v>0</v>
      </c>
      <c r="BL96" s="234">
        <v>0</v>
      </c>
      <c r="BM96" s="234">
        <v>0</v>
      </c>
      <c r="BN96" s="235">
        <v>0</v>
      </c>
      <c r="BO96" s="233">
        <v>0</v>
      </c>
      <c r="BP96" s="234">
        <v>0</v>
      </c>
      <c r="BQ96" s="234">
        <v>0</v>
      </c>
      <c r="BR96" s="235">
        <v>0</v>
      </c>
      <c r="BS96" s="233">
        <v>0</v>
      </c>
      <c r="BT96" s="234">
        <v>0</v>
      </c>
      <c r="BU96" s="234">
        <v>0</v>
      </c>
      <c r="BV96" s="234">
        <v>0</v>
      </c>
      <c r="BW96" s="234">
        <v>0</v>
      </c>
      <c r="BX96" s="235">
        <v>0</v>
      </c>
    </row>
    <row r="97" spans="1:76">
      <c r="A97" s="186" t="s">
        <v>952</v>
      </c>
      <c r="B97" s="187">
        <v>0</v>
      </c>
      <c r="C97" s="187">
        <v>0</v>
      </c>
      <c r="D97" s="186">
        <v>0</v>
      </c>
      <c r="E97" s="186">
        <v>0</v>
      </c>
      <c r="F97" s="187">
        <v>0</v>
      </c>
      <c r="G97" s="187">
        <v>0</v>
      </c>
      <c r="H97" s="195">
        <v>0</v>
      </c>
      <c r="I97" s="187">
        <v>0</v>
      </c>
      <c r="J97" s="187">
        <v>0</v>
      </c>
      <c r="K97" s="187">
        <v>0</v>
      </c>
      <c r="L97" s="187">
        <v>0</v>
      </c>
      <c r="M97" s="187">
        <v>0</v>
      </c>
      <c r="N97" s="187">
        <v>0</v>
      </c>
      <c r="O97" s="187">
        <v>0</v>
      </c>
      <c r="P97" s="187">
        <v>0</v>
      </c>
      <c r="Q97" s="187">
        <v>0</v>
      </c>
      <c r="R97" s="187">
        <v>0</v>
      </c>
      <c r="S97" s="187">
        <v>0</v>
      </c>
      <c r="T97" s="187">
        <v>0</v>
      </c>
      <c r="U97" s="187">
        <v>0</v>
      </c>
      <c r="V97" s="187">
        <v>0</v>
      </c>
      <c r="W97" s="187">
        <v>0</v>
      </c>
      <c r="X97" s="187">
        <v>0</v>
      </c>
      <c r="Y97" s="187">
        <v>0</v>
      </c>
      <c r="Z97" s="187">
        <v>0</v>
      </c>
      <c r="AA97" s="187">
        <v>0</v>
      </c>
      <c r="AB97" s="187">
        <v>0</v>
      </c>
      <c r="AC97" s="187">
        <v>0</v>
      </c>
      <c r="AD97" s="187">
        <v>0</v>
      </c>
      <c r="AE97" s="187">
        <v>0</v>
      </c>
      <c r="AF97" s="187">
        <v>0</v>
      </c>
      <c r="AG97" s="175">
        <v>1</v>
      </c>
      <c r="AH97" s="188">
        <v>45</v>
      </c>
      <c r="AI97" s="92">
        <f t="shared" si="11"/>
        <v>0</v>
      </c>
      <c r="AJ97" s="198">
        <v>0</v>
      </c>
      <c r="AK97" s="196">
        <v>0</v>
      </c>
      <c r="AL97" s="197">
        <v>0</v>
      </c>
      <c r="AN97" s="174">
        <f t="shared" si="6"/>
        <v>0</v>
      </c>
      <c r="AO97" s="174">
        <f t="shared" si="7"/>
        <v>0</v>
      </c>
      <c r="AQ97" s="92">
        <f t="shared" si="8"/>
        <v>0</v>
      </c>
      <c r="AR97" s="92">
        <f t="shared" si="9"/>
        <v>0</v>
      </c>
      <c r="AS97" s="92">
        <f t="shared" si="10"/>
        <v>0</v>
      </c>
      <c r="AU97" s="233">
        <v>0</v>
      </c>
      <c r="AV97" s="234">
        <v>0</v>
      </c>
      <c r="AW97" s="234">
        <v>0</v>
      </c>
      <c r="AX97" s="235">
        <v>0</v>
      </c>
      <c r="AY97" s="233">
        <v>0</v>
      </c>
      <c r="AZ97" s="234">
        <v>0</v>
      </c>
      <c r="BA97" s="234">
        <v>0</v>
      </c>
      <c r="BB97" s="234">
        <v>0</v>
      </c>
      <c r="BC97" s="234">
        <v>0</v>
      </c>
      <c r="BD97" s="235">
        <v>0</v>
      </c>
      <c r="BE97" s="233">
        <v>0</v>
      </c>
      <c r="BF97" s="234">
        <v>0</v>
      </c>
      <c r="BG97" s="234">
        <v>0</v>
      </c>
      <c r="BH97" s="235">
        <v>0</v>
      </c>
      <c r="BI97" s="233">
        <v>0</v>
      </c>
      <c r="BJ97" s="234">
        <v>0</v>
      </c>
      <c r="BK97" s="234">
        <v>0</v>
      </c>
      <c r="BL97" s="234">
        <v>0</v>
      </c>
      <c r="BM97" s="234">
        <v>0</v>
      </c>
      <c r="BN97" s="235">
        <v>0</v>
      </c>
      <c r="BO97" s="233">
        <v>0</v>
      </c>
      <c r="BP97" s="234">
        <v>0</v>
      </c>
      <c r="BQ97" s="234">
        <v>0</v>
      </c>
      <c r="BR97" s="235">
        <v>0</v>
      </c>
      <c r="BS97" s="233">
        <v>0</v>
      </c>
      <c r="BT97" s="234">
        <v>0</v>
      </c>
      <c r="BU97" s="234">
        <v>0</v>
      </c>
      <c r="BV97" s="234">
        <v>0</v>
      </c>
      <c r="BW97" s="234">
        <v>0</v>
      </c>
      <c r="BX97" s="235">
        <v>0</v>
      </c>
    </row>
    <row r="98" spans="1:76">
      <c r="A98" s="186" t="s">
        <v>953</v>
      </c>
      <c r="B98" s="187">
        <v>1</v>
      </c>
      <c r="C98" s="187">
        <v>0</v>
      </c>
      <c r="D98" s="186">
        <v>56</v>
      </c>
      <c r="E98" s="186">
        <v>60</v>
      </c>
      <c r="F98" s="187">
        <v>126354</v>
      </c>
      <c r="G98" s="187">
        <v>318423</v>
      </c>
      <c r="H98" s="195">
        <v>-20959</v>
      </c>
      <c r="I98" s="187">
        <v>10075.480000000001</v>
      </c>
      <c r="J98" s="187">
        <v>-173944</v>
      </c>
      <c r="K98" s="187">
        <v>135129</v>
      </c>
      <c r="L98" s="187">
        <v>118235</v>
      </c>
      <c r="M98" s="187">
        <v>113606</v>
      </c>
      <c r="N98" s="187">
        <v>141652</v>
      </c>
      <c r="O98" s="187">
        <v>26514</v>
      </c>
      <c r="P98" s="187">
        <v>12115.06</v>
      </c>
      <c r="Q98" s="187">
        <v>-38709</v>
      </c>
      <c r="R98" s="187">
        <v>-187730</v>
      </c>
      <c r="S98" s="187">
        <v>5009</v>
      </c>
      <c r="T98" s="187">
        <v>9268.06</v>
      </c>
      <c r="U98" s="187">
        <v>-38709</v>
      </c>
      <c r="V98" s="187">
        <v>-20879</v>
      </c>
      <c r="W98" s="187">
        <v>167759</v>
      </c>
      <c r="X98" s="187">
        <v>10661</v>
      </c>
      <c r="Y98" s="187">
        <v>0</v>
      </c>
      <c r="Z98" s="187">
        <v>4476</v>
      </c>
      <c r="AA98" s="187">
        <v>-20879</v>
      </c>
      <c r="AB98" s="187">
        <v>-20879</v>
      </c>
      <c r="AC98" s="187">
        <v>-20879</v>
      </c>
      <c r="AD98" s="187">
        <v>-20879</v>
      </c>
      <c r="AE98" s="187">
        <v>-20879</v>
      </c>
      <c r="AF98" s="187">
        <v>-69549</v>
      </c>
      <c r="AG98" s="175">
        <v>9.4</v>
      </c>
      <c r="AH98" s="188">
        <v>556</v>
      </c>
      <c r="AI98" s="92">
        <f t="shared" si="11"/>
        <v>0</v>
      </c>
      <c r="AJ98" s="198">
        <v>-1441</v>
      </c>
      <c r="AK98" s="196">
        <v>533</v>
      </c>
      <c r="AL98" s="197">
        <v>-19971</v>
      </c>
      <c r="AN98" s="174">
        <f t="shared" si="6"/>
        <v>-20958.940000000002</v>
      </c>
      <c r="AO98" s="174">
        <f t="shared" si="7"/>
        <v>-5.9999999997671694E-2</v>
      </c>
      <c r="AQ98" s="92">
        <f t="shared" si="8"/>
        <v>126354</v>
      </c>
      <c r="AR98" s="92">
        <f t="shared" si="9"/>
        <v>0</v>
      </c>
      <c r="AS98" s="92">
        <f t="shared" si="10"/>
        <v>-192069</v>
      </c>
      <c r="AU98" s="233">
        <v>5009</v>
      </c>
      <c r="AV98" s="234">
        <v>5009</v>
      </c>
      <c r="AW98" s="234">
        <v>533</v>
      </c>
      <c r="AX98" s="235">
        <v>4476</v>
      </c>
      <c r="AY98" s="233">
        <v>533</v>
      </c>
      <c r="AZ98" s="234">
        <v>533</v>
      </c>
      <c r="BA98" s="234">
        <v>533</v>
      </c>
      <c r="BB98" s="234">
        <v>533</v>
      </c>
      <c r="BC98" s="234">
        <v>533</v>
      </c>
      <c r="BD98" s="235">
        <v>1811</v>
      </c>
      <c r="BE98" s="233">
        <v>-187730</v>
      </c>
      <c r="BF98" s="234">
        <v>-187730</v>
      </c>
      <c r="BG98" s="234">
        <v>-19971</v>
      </c>
      <c r="BH98" s="235">
        <v>-167759</v>
      </c>
      <c r="BI98" s="233">
        <v>-19971</v>
      </c>
      <c r="BJ98" s="234">
        <v>-19971</v>
      </c>
      <c r="BK98" s="234">
        <v>-19971</v>
      </c>
      <c r="BL98" s="234">
        <v>-19971</v>
      </c>
      <c r="BM98" s="234">
        <v>-19971</v>
      </c>
      <c r="BN98" s="235">
        <v>-67904</v>
      </c>
      <c r="BO98" s="233">
        <v>-13543</v>
      </c>
      <c r="BP98" s="234">
        <v>-12102</v>
      </c>
      <c r="BQ98" s="234">
        <v>-1441</v>
      </c>
      <c r="BR98" s="235">
        <v>-10661</v>
      </c>
      <c r="BS98" s="233">
        <v>-1441</v>
      </c>
      <c r="BT98" s="234">
        <v>-1441</v>
      </c>
      <c r="BU98" s="234">
        <v>-1441</v>
      </c>
      <c r="BV98" s="234">
        <v>-1441</v>
      </c>
      <c r="BW98" s="234">
        <v>-1441</v>
      </c>
      <c r="BX98" s="235">
        <v>-3456</v>
      </c>
    </row>
    <row r="99" spans="1:76">
      <c r="A99" s="186" t="s">
        <v>791</v>
      </c>
      <c r="B99" s="187">
        <v>8</v>
      </c>
      <c r="C99" s="187">
        <v>0</v>
      </c>
      <c r="D99" s="186">
        <v>80</v>
      </c>
      <c r="E99" s="186">
        <v>86</v>
      </c>
      <c r="F99" s="187">
        <v>1216525</v>
      </c>
      <c r="G99" s="187">
        <v>1142869</v>
      </c>
      <c r="H99" s="195">
        <v>91773</v>
      </c>
      <c r="I99" s="187">
        <v>72851.689999999988</v>
      </c>
      <c r="J99" s="187">
        <v>13833</v>
      </c>
      <c r="K99" s="187">
        <v>1284808</v>
      </c>
      <c r="L99" s="187">
        <v>1151806</v>
      </c>
      <c r="M99" s="187">
        <v>1126756</v>
      </c>
      <c r="N99" s="187">
        <v>1319606</v>
      </c>
      <c r="O99" s="187">
        <v>49719</v>
      </c>
      <c r="P99" s="187">
        <v>41236.089999999997</v>
      </c>
      <c r="Q99" s="187">
        <v>0</v>
      </c>
      <c r="R99" s="187">
        <v>109351</v>
      </c>
      <c r="S99" s="187">
        <v>-58099</v>
      </c>
      <c r="T99" s="187">
        <v>68551.09</v>
      </c>
      <c r="U99" s="187">
        <v>0</v>
      </c>
      <c r="V99" s="187">
        <v>818</v>
      </c>
      <c r="W99" s="187">
        <v>0</v>
      </c>
      <c r="X99" s="187">
        <v>83632</v>
      </c>
      <c r="Y99" s="187">
        <v>97465</v>
      </c>
      <c r="Z99" s="187">
        <v>0</v>
      </c>
      <c r="AA99" s="187">
        <v>818</v>
      </c>
      <c r="AB99" s="187">
        <v>818</v>
      </c>
      <c r="AC99" s="187">
        <v>818</v>
      </c>
      <c r="AD99" s="187">
        <v>818</v>
      </c>
      <c r="AE99" s="187">
        <v>818</v>
      </c>
      <c r="AF99" s="187">
        <v>9743</v>
      </c>
      <c r="AG99" s="175">
        <v>9.1999999999999993</v>
      </c>
      <c r="AH99" s="188">
        <v>18</v>
      </c>
      <c r="AI99" s="92">
        <f t="shared" si="11"/>
        <v>0</v>
      </c>
      <c r="AJ99" s="198">
        <v>-4753</v>
      </c>
      <c r="AK99" s="196">
        <v>-6315</v>
      </c>
      <c r="AL99" s="197">
        <v>11886</v>
      </c>
      <c r="AN99" s="174">
        <f t="shared" si="6"/>
        <v>91773.09</v>
      </c>
      <c r="AO99" s="174">
        <f t="shared" si="7"/>
        <v>-8.999999999650754E-2</v>
      </c>
      <c r="AQ99" s="92">
        <f t="shared" si="8"/>
        <v>1216525</v>
      </c>
      <c r="AR99" s="92">
        <f t="shared" si="9"/>
        <v>0</v>
      </c>
      <c r="AS99" s="92">
        <f t="shared" si="10"/>
        <v>73656</v>
      </c>
      <c r="AU99" s="233">
        <v>-58099</v>
      </c>
      <c r="AV99" s="234">
        <v>-58099</v>
      </c>
      <c r="AW99" s="234">
        <v>-6315</v>
      </c>
      <c r="AX99" s="235">
        <v>-51784</v>
      </c>
      <c r="AY99" s="233">
        <v>-6315</v>
      </c>
      <c r="AZ99" s="234">
        <v>-6315</v>
      </c>
      <c r="BA99" s="234">
        <v>-6315</v>
      </c>
      <c r="BB99" s="234">
        <v>-6315</v>
      </c>
      <c r="BC99" s="234">
        <v>-6315</v>
      </c>
      <c r="BD99" s="235">
        <v>-20209</v>
      </c>
      <c r="BE99" s="233">
        <v>109351</v>
      </c>
      <c r="BF99" s="234">
        <v>109351</v>
      </c>
      <c r="BG99" s="234">
        <v>11886</v>
      </c>
      <c r="BH99" s="235">
        <v>97465</v>
      </c>
      <c r="BI99" s="233">
        <v>11886</v>
      </c>
      <c r="BJ99" s="234">
        <v>11886</v>
      </c>
      <c r="BK99" s="234">
        <v>11886</v>
      </c>
      <c r="BL99" s="234">
        <v>11886</v>
      </c>
      <c r="BM99" s="234">
        <v>11886</v>
      </c>
      <c r="BN99" s="235">
        <v>38035</v>
      </c>
      <c r="BO99" s="233">
        <v>-41354</v>
      </c>
      <c r="BP99" s="234">
        <v>-36601</v>
      </c>
      <c r="BQ99" s="234">
        <v>-4753</v>
      </c>
      <c r="BR99" s="235">
        <v>-31848</v>
      </c>
      <c r="BS99" s="233">
        <v>-4753</v>
      </c>
      <c r="BT99" s="234">
        <v>-4753</v>
      </c>
      <c r="BU99" s="234">
        <v>-4753</v>
      </c>
      <c r="BV99" s="234">
        <v>-4753</v>
      </c>
      <c r="BW99" s="234">
        <v>-4753</v>
      </c>
      <c r="BX99" s="235">
        <v>-8083</v>
      </c>
    </row>
    <row r="100" spans="1:76">
      <c r="A100" s="186" t="s">
        <v>954</v>
      </c>
      <c r="B100" s="187">
        <v>0</v>
      </c>
      <c r="C100" s="187">
        <v>0</v>
      </c>
      <c r="D100" s="186">
        <v>42</v>
      </c>
      <c r="E100" s="186">
        <v>48</v>
      </c>
      <c r="F100" s="187">
        <v>77680</v>
      </c>
      <c r="G100" s="187">
        <v>108087</v>
      </c>
      <c r="H100" s="195">
        <v>7546</v>
      </c>
      <c r="I100" s="187">
        <v>425.53999999999974</v>
      </c>
      <c r="J100" s="187">
        <v>-43655</v>
      </c>
      <c r="K100" s="187">
        <v>84182</v>
      </c>
      <c r="L100" s="187">
        <v>71638</v>
      </c>
      <c r="M100" s="187">
        <v>68086</v>
      </c>
      <c r="N100" s="187">
        <v>89090</v>
      </c>
      <c r="O100" s="187">
        <v>8438</v>
      </c>
      <c r="P100" s="187">
        <v>4141.6000000000004</v>
      </c>
      <c r="Q100" s="187">
        <v>0</v>
      </c>
      <c r="R100" s="187">
        <v>-48649</v>
      </c>
      <c r="S100" s="187">
        <v>6055</v>
      </c>
      <c r="T100" s="187">
        <v>392.60000000000036</v>
      </c>
      <c r="U100" s="187">
        <v>0</v>
      </c>
      <c r="V100" s="187">
        <v>-5033</v>
      </c>
      <c r="W100" s="187">
        <v>43634</v>
      </c>
      <c r="X100" s="187">
        <v>5452</v>
      </c>
      <c r="Y100" s="187">
        <v>0</v>
      </c>
      <c r="Z100" s="187">
        <v>5431</v>
      </c>
      <c r="AA100" s="187">
        <v>-5033</v>
      </c>
      <c r="AB100" s="187">
        <v>-5033</v>
      </c>
      <c r="AC100" s="187">
        <v>-5033</v>
      </c>
      <c r="AD100" s="187">
        <v>-5033</v>
      </c>
      <c r="AE100" s="187">
        <v>-5033</v>
      </c>
      <c r="AF100" s="187">
        <v>-18490</v>
      </c>
      <c r="AG100" s="175">
        <v>9.6999999999999993</v>
      </c>
      <c r="AH100" s="188">
        <v>151</v>
      </c>
      <c r="AI100" s="92">
        <f t="shared" si="11"/>
        <v>0</v>
      </c>
      <c r="AJ100" s="198">
        <v>-642</v>
      </c>
      <c r="AK100" s="196">
        <v>624</v>
      </c>
      <c r="AL100" s="197">
        <v>-5015</v>
      </c>
      <c r="AN100" s="174">
        <f t="shared" si="6"/>
        <v>7546.6</v>
      </c>
      <c r="AO100" s="174">
        <f t="shared" si="7"/>
        <v>-0.6000000000003638</v>
      </c>
      <c r="AQ100" s="92">
        <f t="shared" si="8"/>
        <v>77680</v>
      </c>
      <c r="AR100" s="92">
        <f t="shared" si="9"/>
        <v>0</v>
      </c>
      <c r="AS100" s="92">
        <f t="shared" si="10"/>
        <v>-30407</v>
      </c>
      <c r="AU100" s="233">
        <v>6055</v>
      </c>
      <c r="AV100" s="234">
        <v>6055</v>
      </c>
      <c r="AW100" s="234">
        <v>624</v>
      </c>
      <c r="AX100" s="235">
        <v>5431</v>
      </c>
      <c r="AY100" s="233">
        <v>624</v>
      </c>
      <c r="AZ100" s="234">
        <v>624</v>
      </c>
      <c r="BA100" s="234">
        <v>624</v>
      </c>
      <c r="BB100" s="234">
        <v>624</v>
      </c>
      <c r="BC100" s="234">
        <v>624</v>
      </c>
      <c r="BD100" s="235">
        <v>2311</v>
      </c>
      <c r="BE100" s="233">
        <v>-48648</v>
      </c>
      <c r="BF100" s="234">
        <v>-48648</v>
      </c>
      <c r="BG100" s="234">
        <v>-5015</v>
      </c>
      <c r="BH100" s="235">
        <v>-43633</v>
      </c>
      <c r="BI100" s="233">
        <v>-5015</v>
      </c>
      <c r="BJ100" s="234">
        <v>-5015</v>
      </c>
      <c r="BK100" s="234">
        <v>-5015</v>
      </c>
      <c r="BL100" s="234">
        <v>-5015</v>
      </c>
      <c r="BM100" s="234">
        <v>-5015</v>
      </c>
      <c r="BN100" s="235">
        <v>-18558</v>
      </c>
      <c r="BO100" s="233">
        <v>-6736</v>
      </c>
      <c r="BP100" s="234">
        <v>-6094</v>
      </c>
      <c r="BQ100" s="234">
        <v>-642</v>
      </c>
      <c r="BR100" s="235">
        <v>-5452</v>
      </c>
      <c r="BS100" s="233">
        <v>-642</v>
      </c>
      <c r="BT100" s="234">
        <v>-642</v>
      </c>
      <c r="BU100" s="234">
        <v>-642</v>
      </c>
      <c r="BV100" s="234">
        <v>-642</v>
      </c>
      <c r="BW100" s="234">
        <v>-642</v>
      </c>
      <c r="BX100" s="235">
        <v>-2242</v>
      </c>
    </row>
    <row r="101" spans="1:76">
      <c r="A101" s="186" t="s">
        <v>955</v>
      </c>
      <c r="B101" s="187">
        <v>2</v>
      </c>
      <c r="C101" s="187">
        <v>0</v>
      </c>
      <c r="D101" s="186">
        <v>51</v>
      </c>
      <c r="E101" s="186">
        <v>60</v>
      </c>
      <c r="F101" s="187">
        <v>194609</v>
      </c>
      <c r="G101" s="187">
        <v>156368</v>
      </c>
      <c r="H101" s="195">
        <v>21044</v>
      </c>
      <c r="I101" s="187">
        <v>11573.540000000003</v>
      </c>
      <c r="J101" s="187">
        <v>16689</v>
      </c>
      <c r="K101" s="187">
        <v>212175</v>
      </c>
      <c r="L101" s="187">
        <v>178086</v>
      </c>
      <c r="M101" s="187">
        <v>169225</v>
      </c>
      <c r="N101" s="187">
        <v>225251</v>
      </c>
      <c r="O101" s="187">
        <v>13467</v>
      </c>
      <c r="P101" s="187">
        <v>5902.0400000000027</v>
      </c>
      <c r="Q101" s="187">
        <v>0</v>
      </c>
      <c r="R101" s="187">
        <v>12844</v>
      </c>
      <c r="S101" s="187">
        <v>14132</v>
      </c>
      <c r="T101" s="187">
        <v>8104.0400000000027</v>
      </c>
      <c r="U101" s="187">
        <v>0</v>
      </c>
      <c r="V101" s="187">
        <v>1675</v>
      </c>
      <c r="W101" s="187">
        <v>0</v>
      </c>
      <c r="X101" s="187">
        <v>7742</v>
      </c>
      <c r="Y101" s="187">
        <v>11632</v>
      </c>
      <c r="Z101" s="187">
        <v>12799</v>
      </c>
      <c r="AA101" s="187">
        <v>1675</v>
      </c>
      <c r="AB101" s="187">
        <v>1675</v>
      </c>
      <c r="AC101" s="187">
        <v>1675</v>
      </c>
      <c r="AD101" s="187">
        <v>1675</v>
      </c>
      <c r="AE101" s="187">
        <v>1675</v>
      </c>
      <c r="AF101" s="187">
        <v>8314</v>
      </c>
      <c r="AG101" s="175">
        <v>10.6</v>
      </c>
      <c r="AH101" s="188">
        <v>46</v>
      </c>
      <c r="AI101" s="92">
        <f t="shared" si="11"/>
        <v>0</v>
      </c>
      <c r="AJ101" s="198">
        <v>-870</v>
      </c>
      <c r="AK101" s="196">
        <v>1333</v>
      </c>
      <c r="AL101" s="197">
        <v>1212</v>
      </c>
      <c r="AN101" s="174">
        <f t="shared" si="6"/>
        <v>21044.04</v>
      </c>
      <c r="AO101" s="174">
        <f t="shared" si="7"/>
        <v>-4.0000000000873115E-2</v>
      </c>
      <c r="AQ101" s="92">
        <f t="shared" si="8"/>
        <v>194609</v>
      </c>
      <c r="AR101" s="92">
        <f t="shared" si="9"/>
        <v>0</v>
      </c>
      <c r="AS101" s="92">
        <f t="shared" si="10"/>
        <v>38241</v>
      </c>
      <c r="AU101" s="233">
        <v>14132</v>
      </c>
      <c r="AV101" s="234">
        <v>14132</v>
      </c>
      <c r="AW101" s="234">
        <v>1333</v>
      </c>
      <c r="AX101" s="235">
        <v>12799</v>
      </c>
      <c r="AY101" s="233">
        <v>1333</v>
      </c>
      <c r="AZ101" s="234">
        <v>1333</v>
      </c>
      <c r="BA101" s="234">
        <v>1333</v>
      </c>
      <c r="BB101" s="234">
        <v>1333</v>
      </c>
      <c r="BC101" s="234">
        <v>1333</v>
      </c>
      <c r="BD101" s="235">
        <v>6134</v>
      </c>
      <c r="BE101" s="233">
        <v>12844</v>
      </c>
      <c r="BF101" s="234">
        <v>12844</v>
      </c>
      <c r="BG101" s="234">
        <v>1212</v>
      </c>
      <c r="BH101" s="235">
        <v>11632</v>
      </c>
      <c r="BI101" s="233">
        <v>1212</v>
      </c>
      <c r="BJ101" s="234">
        <v>1212</v>
      </c>
      <c r="BK101" s="234">
        <v>1212</v>
      </c>
      <c r="BL101" s="234">
        <v>1212</v>
      </c>
      <c r="BM101" s="234">
        <v>1212</v>
      </c>
      <c r="BN101" s="235">
        <v>5572</v>
      </c>
      <c r="BO101" s="233">
        <v>-9482</v>
      </c>
      <c r="BP101" s="234">
        <v>-8612</v>
      </c>
      <c r="BQ101" s="234">
        <v>-870</v>
      </c>
      <c r="BR101" s="235">
        <v>-7742</v>
      </c>
      <c r="BS101" s="233">
        <v>-870</v>
      </c>
      <c r="BT101" s="234">
        <v>-870</v>
      </c>
      <c r="BU101" s="234">
        <v>-870</v>
      </c>
      <c r="BV101" s="234">
        <v>-870</v>
      </c>
      <c r="BW101" s="234">
        <v>-870</v>
      </c>
      <c r="BX101" s="235">
        <v>-3392</v>
      </c>
    </row>
    <row r="102" spans="1:76">
      <c r="A102" s="186" t="s">
        <v>956</v>
      </c>
      <c r="B102" s="187">
        <v>1</v>
      </c>
      <c r="C102" s="187">
        <v>0</v>
      </c>
      <c r="D102" s="186">
        <v>67</v>
      </c>
      <c r="E102" s="186">
        <v>70</v>
      </c>
      <c r="F102" s="187">
        <v>263338</v>
      </c>
      <c r="G102" s="187">
        <v>238891</v>
      </c>
      <c r="H102" s="195">
        <v>23583</v>
      </c>
      <c r="I102" s="187">
        <v>8629.7200000000012</v>
      </c>
      <c r="J102" s="187">
        <v>-4749</v>
      </c>
      <c r="K102" s="187">
        <v>285733</v>
      </c>
      <c r="L102" s="187">
        <v>242294</v>
      </c>
      <c r="M102" s="187">
        <v>231136</v>
      </c>
      <c r="N102" s="187">
        <v>301734</v>
      </c>
      <c r="O102" s="187">
        <v>15288</v>
      </c>
      <c r="P102" s="187">
        <v>8945.340000000002</v>
      </c>
      <c r="Q102" s="187">
        <v>0</v>
      </c>
      <c r="R102" s="187">
        <v>-11978</v>
      </c>
      <c r="S102" s="187">
        <v>17988</v>
      </c>
      <c r="T102" s="187">
        <v>5796.340000000002</v>
      </c>
      <c r="U102" s="187">
        <v>0</v>
      </c>
      <c r="V102" s="187">
        <v>-651</v>
      </c>
      <c r="W102" s="187">
        <v>10690</v>
      </c>
      <c r="X102" s="187">
        <v>10113</v>
      </c>
      <c r="Y102" s="187">
        <v>0</v>
      </c>
      <c r="Z102" s="187">
        <v>16054</v>
      </c>
      <c r="AA102" s="187">
        <v>-651</v>
      </c>
      <c r="AB102" s="187">
        <v>-651</v>
      </c>
      <c r="AC102" s="187">
        <v>-651</v>
      </c>
      <c r="AD102" s="187">
        <v>-651</v>
      </c>
      <c r="AE102" s="187">
        <v>-651</v>
      </c>
      <c r="AF102" s="187">
        <v>-1494</v>
      </c>
      <c r="AG102" s="175">
        <v>9.3000000000000007</v>
      </c>
      <c r="AH102" s="188">
        <v>152</v>
      </c>
      <c r="AI102" s="92">
        <f t="shared" si="11"/>
        <v>0</v>
      </c>
      <c r="AJ102" s="198">
        <v>-1297</v>
      </c>
      <c r="AK102" s="196">
        <v>1934</v>
      </c>
      <c r="AL102" s="197">
        <v>-1288</v>
      </c>
      <c r="AN102" s="174">
        <f t="shared" si="6"/>
        <v>23582.340000000004</v>
      </c>
      <c r="AO102" s="174">
        <f t="shared" si="7"/>
        <v>0.6599999999962165</v>
      </c>
      <c r="AQ102" s="92">
        <f t="shared" si="8"/>
        <v>263338</v>
      </c>
      <c r="AR102" s="92">
        <f t="shared" si="9"/>
        <v>0</v>
      </c>
      <c r="AS102" s="92">
        <f t="shared" si="10"/>
        <v>24447</v>
      </c>
      <c r="AU102" s="233">
        <v>17988</v>
      </c>
      <c r="AV102" s="234">
        <v>17988</v>
      </c>
      <c r="AW102" s="234">
        <v>1934</v>
      </c>
      <c r="AX102" s="235">
        <v>16054</v>
      </c>
      <c r="AY102" s="233">
        <v>1934</v>
      </c>
      <c r="AZ102" s="234">
        <v>1934</v>
      </c>
      <c r="BA102" s="234">
        <v>1934</v>
      </c>
      <c r="BB102" s="234">
        <v>1934</v>
      </c>
      <c r="BC102" s="234">
        <v>1934</v>
      </c>
      <c r="BD102" s="235">
        <v>6384</v>
      </c>
      <c r="BE102" s="233">
        <v>-11979</v>
      </c>
      <c r="BF102" s="234">
        <v>-11979</v>
      </c>
      <c r="BG102" s="234">
        <v>-1288</v>
      </c>
      <c r="BH102" s="235">
        <v>-10691</v>
      </c>
      <c r="BI102" s="233">
        <v>-1288</v>
      </c>
      <c r="BJ102" s="234">
        <v>-1288</v>
      </c>
      <c r="BK102" s="234">
        <v>-1288</v>
      </c>
      <c r="BL102" s="234">
        <v>-1288</v>
      </c>
      <c r="BM102" s="234">
        <v>-1288</v>
      </c>
      <c r="BN102" s="235">
        <v>-4251</v>
      </c>
      <c r="BO102" s="233">
        <v>-12707</v>
      </c>
      <c r="BP102" s="234">
        <v>-11410</v>
      </c>
      <c r="BQ102" s="234">
        <v>-1297</v>
      </c>
      <c r="BR102" s="235">
        <v>-10113</v>
      </c>
      <c r="BS102" s="233">
        <v>-1297</v>
      </c>
      <c r="BT102" s="234">
        <v>-1297</v>
      </c>
      <c r="BU102" s="234">
        <v>-1297</v>
      </c>
      <c r="BV102" s="234">
        <v>-1297</v>
      </c>
      <c r="BW102" s="234">
        <v>-1297</v>
      </c>
      <c r="BX102" s="235">
        <v>-3628</v>
      </c>
    </row>
    <row r="103" spans="1:76">
      <c r="A103" s="186" t="s">
        <v>957</v>
      </c>
      <c r="B103" s="187">
        <v>0</v>
      </c>
      <c r="C103" s="187">
        <v>0</v>
      </c>
      <c r="D103" s="186">
        <v>0</v>
      </c>
      <c r="E103" s="186">
        <v>0</v>
      </c>
      <c r="F103" s="187">
        <v>0</v>
      </c>
      <c r="G103" s="187">
        <v>0</v>
      </c>
      <c r="H103" s="195">
        <v>0</v>
      </c>
      <c r="I103" s="187">
        <v>0</v>
      </c>
      <c r="J103" s="187">
        <v>0</v>
      </c>
      <c r="K103" s="187">
        <v>0</v>
      </c>
      <c r="L103" s="187">
        <v>0</v>
      </c>
      <c r="M103" s="187">
        <v>0</v>
      </c>
      <c r="N103" s="187">
        <v>0</v>
      </c>
      <c r="O103" s="187">
        <v>0</v>
      </c>
      <c r="P103" s="187">
        <v>0</v>
      </c>
      <c r="Q103" s="187">
        <v>0</v>
      </c>
      <c r="R103" s="187">
        <v>0</v>
      </c>
      <c r="S103" s="187">
        <v>0</v>
      </c>
      <c r="T103" s="187">
        <v>0</v>
      </c>
      <c r="U103" s="187">
        <v>0</v>
      </c>
      <c r="V103" s="187">
        <v>0</v>
      </c>
      <c r="W103" s="187">
        <v>0</v>
      </c>
      <c r="X103" s="187">
        <v>0</v>
      </c>
      <c r="Y103" s="187">
        <v>0</v>
      </c>
      <c r="Z103" s="187">
        <v>0</v>
      </c>
      <c r="AA103" s="187">
        <v>0</v>
      </c>
      <c r="AB103" s="187">
        <v>0</v>
      </c>
      <c r="AC103" s="187">
        <v>0</v>
      </c>
      <c r="AD103" s="187">
        <v>0</v>
      </c>
      <c r="AE103" s="187">
        <v>0</v>
      </c>
      <c r="AF103" s="187">
        <v>0</v>
      </c>
      <c r="AG103" s="175">
        <v>1</v>
      </c>
      <c r="AH103" s="188">
        <v>153</v>
      </c>
      <c r="AI103" s="92">
        <f t="shared" si="11"/>
        <v>0</v>
      </c>
      <c r="AJ103" s="198">
        <v>0</v>
      </c>
      <c r="AK103" s="196">
        <v>0</v>
      </c>
      <c r="AL103" s="197">
        <v>0</v>
      </c>
      <c r="AN103" s="174">
        <f t="shared" si="6"/>
        <v>0</v>
      </c>
      <c r="AO103" s="174">
        <f t="shared" si="7"/>
        <v>0</v>
      </c>
      <c r="AQ103" s="92">
        <f t="shared" si="8"/>
        <v>0</v>
      </c>
      <c r="AR103" s="92">
        <f t="shared" si="9"/>
        <v>0</v>
      </c>
      <c r="AS103" s="92">
        <f t="shared" si="10"/>
        <v>0</v>
      </c>
      <c r="AU103" s="233">
        <v>0</v>
      </c>
      <c r="AV103" s="234">
        <v>0</v>
      </c>
      <c r="AW103" s="234">
        <v>0</v>
      </c>
      <c r="AX103" s="235">
        <v>0</v>
      </c>
      <c r="AY103" s="233">
        <v>0</v>
      </c>
      <c r="AZ103" s="234">
        <v>0</v>
      </c>
      <c r="BA103" s="234">
        <v>0</v>
      </c>
      <c r="BB103" s="234">
        <v>0</v>
      </c>
      <c r="BC103" s="234">
        <v>0</v>
      </c>
      <c r="BD103" s="235">
        <v>0</v>
      </c>
      <c r="BE103" s="233">
        <v>0</v>
      </c>
      <c r="BF103" s="234">
        <v>0</v>
      </c>
      <c r="BG103" s="234">
        <v>0</v>
      </c>
      <c r="BH103" s="235">
        <v>0</v>
      </c>
      <c r="BI103" s="233">
        <v>0</v>
      </c>
      <c r="BJ103" s="234">
        <v>0</v>
      </c>
      <c r="BK103" s="234">
        <v>0</v>
      </c>
      <c r="BL103" s="234">
        <v>0</v>
      </c>
      <c r="BM103" s="234">
        <v>0</v>
      </c>
      <c r="BN103" s="235">
        <v>0</v>
      </c>
      <c r="BO103" s="233">
        <v>0</v>
      </c>
      <c r="BP103" s="234">
        <v>0</v>
      </c>
      <c r="BQ103" s="234">
        <v>0</v>
      </c>
      <c r="BR103" s="235">
        <v>0</v>
      </c>
      <c r="BS103" s="233">
        <v>0</v>
      </c>
      <c r="BT103" s="234">
        <v>0</v>
      </c>
      <c r="BU103" s="234">
        <v>0</v>
      </c>
      <c r="BV103" s="234">
        <v>0</v>
      </c>
      <c r="BW103" s="234">
        <v>0</v>
      </c>
      <c r="BX103" s="235">
        <v>0</v>
      </c>
    </row>
    <row r="104" spans="1:76">
      <c r="A104" s="186" t="s">
        <v>958</v>
      </c>
      <c r="B104" s="187">
        <v>0</v>
      </c>
      <c r="C104" s="187">
        <v>0</v>
      </c>
      <c r="D104" s="186">
        <v>2</v>
      </c>
      <c r="E104" s="186">
        <v>2</v>
      </c>
      <c r="F104" s="187">
        <v>6321</v>
      </c>
      <c r="G104" s="187">
        <v>6765</v>
      </c>
      <c r="H104" s="195">
        <v>316</v>
      </c>
      <c r="I104" s="187">
        <v>111.46000000000001</v>
      </c>
      <c r="J104" s="187">
        <v>-748</v>
      </c>
      <c r="K104" s="187">
        <v>6471</v>
      </c>
      <c r="L104" s="187">
        <v>6159</v>
      </c>
      <c r="M104" s="187">
        <v>6024</v>
      </c>
      <c r="N104" s="187">
        <v>6626</v>
      </c>
      <c r="O104" s="187">
        <v>255</v>
      </c>
      <c r="P104" s="187">
        <v>248.3</v>
      </c>
      <c r="Q104" s="187">
        <v>0</v>
      </c>
      <c r="R104" s="187">
        <v>-1707</v>
      </c>
      <c r="S104" s="187">
        <v>866</v>
      </c>
      <c r="T104" s="187">
        <v>106.30000000000001</v>
      </c>
      <c r="U104" s="187">
        <v>0</v>
      </c>
      <c r="V104" s="187">
        <v>-187</v>
      </c>
      <c r="W104" s="187">
        <v>1372</v>
      </c>
      <c r="X104" s="187">
        <v>72</v>
      </c>
      <c r="Y104" s="187">
        <v>0</v>
      </c>
      <c r="Z104" s="187">
        <v>696</v>
      </c>
      <c r="AA104" s="187">
        <v>-187</v>
      </c>
      <c r="AB104" s="187">
        <v>-187</v>
      </c>
      <c r="AC104" s="187">
        <v>-187</v>
      </c>
      <c r="AD104" s="187">
        <v>-171</v>
      </c>
      <c r="AE104" s="187">
        <v>-16</v>
      </c>
      <c r="AF104" s="187">
        <v>0</v>
      </c>
      <c r="AG104" s="175">
        <v>5.0999999999999996</v>
      </c>
      <c r="AH104" s="188">
        <v>154</v>
      </c>
      <c r="AI104" s="92">
        <f t="shared" si="11"/>
        <v>0</v>
      </c>
      <c r="AJ104" s="198">
        <v>-22</v>
      </c>
      <c r="AK104" s="196">
        <v>170</v>
      </c>
      <c r="AL104" s="197">
        <v>-335</v>
      </c>
      <c r="AN104" s="174">
        <f t="shared" si="6"/>
        <v>316.29999999999995</v>
      </c>
      <c r="AO104" s="174">
        <f t="shared" si="7"/>
        <v>-0.29999999999995453</v>
      </c>
      <c r="AQ104" s="92">
        <f t="shared" si="8"/>
        <v>6321</v>
      </c>
      <c r="AR104" s="92">
        <f t="shared" si="9"/>
        <v>0</v>
      </c>
      <c r="AS104" s="92">
        <f t="shared" si="10"/>
        <v>-444.00000000000006</v>
      </c>
      <c r="AU104" s="233">
        <v>866</v>
      </c>
      <c r="AV104" s="234">
        <v>866</v>
      </c>
      <c r="AW104" s="234">
        <v>170</v>
      </c>
      <c r="AX104" s="235">
        <v>696</v>
      </c>
      <c r="AY104" s="233">
        <v>170</v>
      </c>
      <c r="AZ104" s="234">
        <v>170</v>
      </c>
      <c r="BA104" s="234">
        <v>170</v>
      </c>
      <c r="BB104" s="234">
        <v>170</v>
      </c>
      <c r="BC104" s="234">
        <v>16</v>
      </c>
      <c r="BD104" s="235">
        <v>0</v>
      </c>
      <c r="BE104" s="233">
        <v>-1707</v>
      </c>
      <c r="BF104" s="234">
        <v>-1707</v>
      </c>
      <c r="BG104" s="234">
        <v>-335</v>
      </c>
      <c r="BH104" s="235">
        <v>-1372</v>
      </c>
      <c r="BI104" s="233">
        <v>-335</v>
      </c>
      <c r="BJ104" s="234">
        <v>-335</v>
      </c>
      <c r="BK104" s="234">
        <v>-335</v>
      </c>
      <c r="BL104" s="234">
        <v>-335</v>
      </c>
      <c r="BM104" s="234">
        <v>-32</v>
      </c>
      <c r="BN104" s="235">
        <v>0</v>
      </c>
      <c r="BO104" s="233">
        <v>-116</v>
      </c>
      <c r="BP104" s="234">
        <v>-94</v>
      </c>
      <c r="BQ104" s="234">
        <v>-22</v>
      </c>
      <c r="BR104" s="235">
        <v>-72</v>
      </c>
      <c r="BS104" s="233">
        <v>-22</v>
      </c>
      <c r="BT104" s="234">
        <v>-22</v>
      </c>
      <c r="BU104" s="234">
        <v>-22</v>
      </c>
      <c r="BV104" s="234">
        <v>-6</v>
      </c>
      <c r="BW104" s="234">
        <v>0</v>
      </c>
      <c r="BX104" s="235">
        <v>0</v>
      </c>
    </row>
    <row r="105" spans="1:76">
      <c r="A105" s="186" t="s">
        <v>792</v>
      </c>
      <c r="B105" s="187">
        <v>0</v>
      </c>
      <c r="C105" s="187">
        <v>0</v>
      </c>
      <c r="D105" s="186">
        <v>0</v>
      </c>
      <c r="E105" s="186">
        <v>0</v>
      </c>
      <c r="F105" s="187">
        <v>0</v>
      </c>
      <c r="G105" s="187">
        <v>0</v>
      </c>
      <c r="H105" s="195">
        <v>0</v>
      </c>
      <c r="I105" s="187">
        <v>0</v>
      </c>
      <c r="J105" s="187">
        <v>0</v>
      </c>
      <c r="K105" s="187">
        <v>0</v>
      </c>
      <c r="L105" s="187">
        <v>0</v>
      </c>
      <c r="M105" s="187">
        <v>0</v>
      </c>
      <c r="N105" s="187">
        <v>0</v>
      </c>
      <c r="O105" s="187">
        <v>0</v>
      </c>
      <c r="P105" s="187">
        <v>0</v>
      </c>
      <c r="Q105" s="187">
        <v>0</v>
      </c>
      <c r="R105" s="187">
        <v>0</v>
      </c>
      <c r="S105" s="187">
        <v>0</v>
      </c>
      <c r="T105" s="187">
        <v>0</v>
      </c>
      <c r="U105" s="187">
        <v>0</v>
      </c>
      <c r="V105" s="187">
        <v>0</v>
      </c>
      <c r="W105" s="187">
        <v>0</v>
      </c>
      <c r="X105" s="187">
        <v>0</v>
      </c>
      <c r="Y105" s="187">
        <v>0</v>
      </c>
      <c r="Z105" s="187">
        <v>0</v>
      </c>
      <c r="AA105" s="187">
        <v>0</v>
      </c>
      <c r="AB105" s="187">
        <v>0</v>
      </c>
      <c r="AC105" s="187">
        <v>0</v>
      </c>
      <c r="AD105" s="187">
        <v>0</v>
      </c>
      <c r="AE105" s="187">
        <v>0</v>
      </c>
      <c r="AF105" s="187">
        <v>0</v>
      </c>
      <c r="AG105" s="175">
        <v>1</v>
      </c>
      <c r="AH105" s="188">
        <v>155</v>
      </c>
      <c r="AI105" s="92">
        <f t="shared" si="11"/>
        <v>0</v>
      </c>
      <c r="AJ105" s="198">
        <v>0</v>
      </c>
      <c r="AK105" s="196">
        <v>0</v>
      </c>
      <c r="AL105" s="197">
        <v>0</v>
      </c>
      <c r="AN105" s="174">
        <f t="shared" si="6"/>
        <v>0</v>
      </c>
      <c r="AO105" s="174">
        <f t="shared" si="7"/>
        <v>0</v>
      </c>
      <c r="AQ105" s="92">
        <f t="shared" si="8"/>
        <v>0</v>
      </c>
      <c r="AR105" s="92">
        <f t="shared" si="9"/>
        <v>0</v>
      </c>
      <c r="AS105" s="92">
        <f t="shared" si="10"/>
        <v>0</v>
      </c>
      <c r="AU105" s="233">
        <v>0</v>
      </c>
      <c r="AV105" s="234">
        <v>0</v>
      </c>
      <c r="AW105" s="234">
        <v>0</v>
      </c>
      <c r="AX105" s="235">
        <v>0</v>
      </c>
      <c r="AY105" s="233">
        <v>0</v>
      </c>
      <c r="AZ105" s="234">
        <v>0</v>
      </c>
      <c r="BA105" s="234">
        <v>0</v>
      </c>
      <c r="BB105" s="234">
        <v>0</v>
      </c>
      <c r="BC105" s="234">
        <v>0</v>
      </c>
      <c r="BD105" s="235">
        <v>0</v>
      </c>
      <c r="BE105" s="233">
        <v>0</v>
      </c>
      <c r="BF105" s="234">
        <v>0</v>
      </c>
      <c r="BG105" s="234">
        <v>0</v>
      </c>
      <c r="BH105" s="235">
        <v>0</v>
      </c>
      <c r="BI105" s="233">
        <v>0</v>
      </c>
      <c r="BJ105" s="234">
        <v>0</v>
      </c>
      <c r="BK105" s="234">
        <v>0</v>
      </c>
      <c r="BL105" s="234">
        <v>0</v>
      </c>
      <c r="BM105" s="234">
        <v>0</v>
      </c>
      <c r="BN105" s="235">
        <v>0</v>
      </c>
      <c r="BO105" s="233">
        <v>0</v>
      </c>
      <c r="BP105" s="234">
        <v>0</v>
      </c>
      <c r="BQ105" s="234">
        <v>0</v>
      </c>
      <c r="BR105" s="235">
        <v>0</v>
      </c>
      <c r="BS105" s="233">
        <v>0</v>
      </c>
      <c r="BT105" s="234">
        <v>0</v>
      </c>
      <c r="BU105" s="234">
        <v>0</v>
      </c>
      <c r="BV105" s="234">
        <v>0</v>
      </c>
      <c r="BW105" s="234">
        <v>0</v>
      </c>
      <c r="BX105" s="235">
        <v>0</v>
      </c>
    </row>
    <row r="106" spans="1:76">
      <c r="A106" s="186" t="s">
        <v>959</v>
      </c>
      <c r="B106" s="187">
        <v>0</v>
      </c>
      <c r="C106" s="187">
        <v>0</v>
      </c>
      <c r="D106" s="186">
        <v>0</v>
      </c>
      <c r="E106" s="186">
        <v>0</v>
      </c>
      <c r="F106" s="187">
        <v>0</v>
      </c>
      <c r="G106" s="187">
        <v>0</v>
      </c>
      <c r="H106" s="195">
        <v>0</v>
      </c>
      <c r="I106" s="187">
        <v>0</v>
      </c>
      <c r="J106" s="187">
        <v>0</v>
      </c>
      <c r="K106" s="187">
        <v>0</v>
      </c>
      <c r="L106" s="187">
        <v>0</v>
      </c>
      <c r="M106" s="187">
        <v>0</v>
      </c>
      <c r="N106" s="187">
        <v>0</v>
      </c>
      <c r="O106" s="187">
        <v>0</v>
      </c>
      <c r="P106" s="187">
        <v>0</v>
      </c>
      <c r="Q106" s="187">
        <v>0</v>
      </c>
      <c r="R106" s="187">
        <v>0</v>
      </c>
      <c r="S106" s="187">
        <v>0</v>
      </c>
      <c r="T106" s="187">
        <v>0</v>
      </c>
      <c r="U106" s="187">
        <v>0</v>
      </c>
      <c r="V106" s="187">
        <v>0</v>
      </c>
      <c r="W106" s="187">
        <v>0</v>
      </c>
      <c r="X106" s="187">
        <v>0</v>
      </c>
      <c r="Y106" s="187">
        <v>0</v>
      </c>
      <c r="Z106" s="187">
        <v>0</v>
      </c>
      <c r="AA106" s="187">
        <v>0</v>
      </c>
      <c r="AB106" s="187">
        <v>0</v>
      </c>
      <c r="AC106" s="187">
        <v>0</v>
      </c>
      <c r="AD106" s="187">
        <v>0</v>
      </c>
      <c r="AE106" s="187">
        <v>0</v>
      </c>
      <c r="AF106" s="187">
        <v>0</v>
      </c>
      <c r="AG106" s="175">
        <v>1</v>
      </c>
      <c r="AH106" s="188">
        <v>19</v>
      </c>
      <c r="AI106" s="92">
        <f t="shared" si="11"/>
        <v>0</v>
      </c>
      <c r="AJ106" s="198">
        <v>0</v>
      </c>
      <c r="AK106" s="196">
        <v>0</v>
      </c>
      <c r="AL106" s="197">
        <v>0</v>
      </c>
      <c r="AN106" s="174">
        <f t="shared" si="6"/>
        <v>0</v>
      </c>
      <c r="AO106" s="174">
        <f t="shared" si="7"/>
        <v>0</v>
      </c>
      <c r="AQ106" s="92">
        <f t="shared" si="8"/>
        <v>0</v>
      </c>
      <c r="AR106" s="92">
        <f t="shared" si="9"/>
        <v>0</v>
      </c>
      <c r="AS106" s="92">
        <f t="shared" si="10"/>
        <v>0</v>
      </c>
      <c r="AU106" s="233">
        <v>0</v>
      </c>
      <c r="AV106" s="234">
        <v>0</v>
      </c>
      <c r="AW106" s="234">
        <v>0</v>
      </c>
      <c r="AX106" s="235">
        <v>0</v>
      </c>
      <c r="AY106" s="233">
        <v>0</v>
      </c>
      <c r="AZ106" s="234">
        <v>0</v>
      </c>
      <c r="BA106" s="234">
        <v>0</v>
      </c>
      <c r="BB106" s="234">
        <v>0</v>
      </c>
      <c r="BC106" s="234">
        <v>0</v>
      </c>
      <c r="BD106" s="235">
        <v>0</v>
      </c>
      <c r="BE106" s="233">
        <v>0</v>
      </c>
      <c r="BF106" s="234">
        <v>0</v>
      </c>
      <c r="BG106" s="234">
        <v>0</v>
      </c>
      <c r="BH106" s="235">
        <v>0</v>
      </c>
      <c r="BI106" s="233">
        <v>0</v>
      </c>
      <c r="BJ106" s="234">
        <v>0</v>
      </c>
      <c r="BK106" s="234">
        <v>0</v>
      </c>
      <c r="BL106" s="234">
        <v>0</v>
      </c>
      <c r="BM106" s="234">
        <v>0</v>
      </c>
      <c r="BN106" s="235">
        <v>0</v>
      </c>
      <c r="BO106" s="233">
        <v>0</v>
      </c>
      <c r="BP106" s="234">
        <v>0</v>
      </c>
      <c r="BQ106" s="234">
        <v>0</v>
      </c>
      <c r="BR106" s="235">
        <v>0</v>
      </c>
      <c r="BS106" s="233">
        <v>0</v>
      </c>
      <c r="BT106" s="234">
        <v>0</v>
      </c>
      <c r="BU106" s="234">
        <v>0</v>
      </c>
      <c r="BV106" s="234">
        <v>0</v>
      </c>
      <c r="BW106" s="234">
        <v>0</v>
      </c>
      <c r="BX106" s="235">
        <v>0</v>
      </c>
    </row>
    <row r="107" spans="1:76">
      <c r="A107" s="186" t="s">
        <v>960</v>
      </c>
      <c r="B107" s="187">
        <v>0</v>
      </c>
      <c r="C107" s="187">
        <v>0</v>
      </c>
      <c r="D107" s="186">
        <v>0</v>
      </c>
      <c r="E107" s="186">
        <v>0</v>
      </c>
      <c r="F107" s="187">
        <v>0</v>
      </c>
      <c r="G107" s="187">
        <v>0</v>
      </c>
      <c r="H107" s="195">
        <v>0</v>
      </c>
      <c r="I107" s="187">
        <v>0</v>
      </c>
      <c r="J107" s="187">
        <v>0</v>
      </c>
      <c r="K107" s="187">
        <v>0</v>
      </c>
      <c r="L107" s="187">
        <v>0</v>
      </c>
      <c r="M107" s="187">
        <v>0</v>
      </c>
      <c r="N107" s="187">
        <v>0</v>
      </c>
      <c r="O107" s="187">
        <v>0</v>
      </c>
      <c r="P107" s="187">
        <v>0</v>
      </c>
      <c r="Q107" s="187">
        <v>0</v>
      </c>
      <c r="R107" s="187">
        <v>0</v>
      </c>
      <c r="S107" s="187">
        <v>0</v>
      </c>
      <c r="T107" s="187">
        <v>0</v>
      </c>
      <c r="U107" s="187">
        <v>0</v>
      </c>
      <c r="V107" s="187">
        <v>0</v>
      </c>
      <c r="W107" s="187">
        <v>0</v>
      </c>
      <c r="X107" s="187">
        <v>0</v>
      </c>
      <c r="Y107" s="187">
        <v>0</v>
      </c>
      <c r="Z107" s="187">
        <v>0</v>
      </c>
      <c r="AA107" s="187">
        <v>0</v>
      </c>
      <c r="AB107" s="187">
        <v>0</v>
      </c>
      <c r="AC107" s="187">
        <v>0</v>
      </c>
      <c r="AD107" s="187">
        <v>0</v>
      </c>
      <c r="AE107" s="187">
        <v>0</v>
      </c>
      <c r="AF107" s="187">
        <v>0</v>
      </c>
      <c r="AG107" s="175">
        <v>1</v>
      </c>
      <c r="AH107" s="188">
        <v>156</v>
      </c>
      <c r="AI107" s="92">
        <f t="shared" si="11"/>
        <v>0</v>
      </c>
      <c r="AJ107" s="198">
        <v>0</v>
      </c>
      <c r="AK107" s="196">
        <v>0</v>
      </c>
      <c r="AL107" s="197">
        <v>0</v>
      </c>
      <c r="AN107" s="174">
        <f t="shared" si="6"/>
        <v>0</v>
      </c>
      <c r="AO107" s="174">
        <f t="shared" si="7"/>
        <v>0</v>
      </c>
      <c r="AQ107" s="92">
        <f t="shared" si="8"/>
        <v>0</v>
      </c>
      <c r="AR107" s="92">
        <f t="shared" si="9"/>
        <v>0</v>
      </c>
      <c r="AS107" s="92">
        <f t="shared" si="10"/>
        <v>0</v>
      </c>
      <c r="AU107" s="233">
        <v>0</v>
      </c>
      <c r="AV107" s="234">
        <v>0</v>
      </c>
      <c r="AW107" s="234">
        <v>0</v>
      </c>
      <c r="AX107" s="235">
        <v>0</v>
      </c>
      <c r="AY107" s="233">
        <v>0</v>
      </c>
      <c r="AZ107" s="234">
        <v>0</v>
      </c>
      <c r="BA107" s="234">
        <v>0</v>
      </c>
      <c r="BB107" s="234">
        <v>0</v>
      </c>
      <c r="BC107" s="234">
        <v>0</v>
      </c>
      <c r="BD107" s="235">
        <v>0</v>
      </c>
      <c r="BE107" s="233">
        <v>0</v>
      </c>
      <c r="BF107" s="234">
        <v>0</v>
      </c>
      <c r="BG107" s="234">
        <v>0</v>
      </c>
      <c r="BH107" s="235">
        <v>0</v>
      </c>
      <c r="BI107" s="233">
        <v>0</v>
      </c>
      <c r="BJ107" s="234">
        <v>0</v>
      </c>
      <c r="BK107" s="234">
        <v>0</v>
      </c>
      <c r="BL107" s="234">
        <v>0</v>
      </c>
      <c r="BM107" s="234">
        <v>0</v>
      </c>
      <c r="BN107" s="235">
        <v>0</v>
      </c>
      <c r="BO107" s="233">
        <v>0</v>
      </c>
      <c r="BP107" s="234">
        <v>0</v>
      </c>
      <c r="BQ107" s="234">
        <v>0</v>
      </c>
      <c r="BR107" s="235">
        <v>0</v>
      </c>
      <c r="BS107" s="233">
        <v>0</v>
      </c>
      <c r="BT107" s="234">
        <v>0</v>
      </c>
      <c r="BU107" s="234">
        <v>0</v>
      </c>
      <c r="BV107" s="234">
        <v>0</v>
      </c>
      <c r="BW107" s="234">
        <v>0</v>
      </c>
      <c r="BX107" s="235">
        <v>0</v>
      </c>
    </row>
    <row r="108" spans="1:76">
      <c r="A108" s="186" t="s">
        <v>961</v>
      </c>
      <c r="B108" s="187">
        <v>0</v>
      </c>
      <c r="C108" s="187">
        <v>0</v>
      </c>
      <c r="D108" s="186">
        <v>0</v>
      </c>
      <c r="E108" s="186">
        <v>0</v>
      </c>
      <c r="F108" s="187">
        <v>0</v>
      </c>
      <c r="G108" s="187">
        <v>0</v>
      </c>
      <c r="H108" s="195">
        <v>0</v>
      </c>
      <c r="I108" s="187">
        <v>0</v>
      </c>
      <c r="J108" s="187">
        <v>0</v>
      </c>
      <c r="K108" s="187">
        <v>0</v>
      </c>
      <c r="L108" s="187">
        <v>0</v>
      </c>
      <c r="M108" s="187">
        <v>0</v>
      </c>
      <c r="N108" s="187">
        <v>0</v>
      </c>
      <c r="O108" s="187">
        <v>0</v>
      </c>
      <c r="P108" s="187">
        <v>0</v>
      </c>
      <c r="Q108" s="187">
        <v>0</v>
      </c>
      <c r="R108" s="187">
        <v>0</v>
      </c>
      <c r="S108" s="187">
        <v>0</v>
      </c>
      <c r="T108" s="187">
        <v>0</v>
      </c>
      <c r="U108" s="187">
        <v>0</v>
      </c>
      <c r="V108" s="187">
        <v>0</v>
      </c>
      <c r="W108" s="187">
        <v>0</v>
      </c>
      <c r="X108" s="187">
        <v>0</v>
      </c>
      <c r="Y108" s="187">
        <v>0</v>
      </c>
      <c r="Z108" s="187">
        <v>0</v>
      </c>
      <c r="AA108" s="187">
        <v>0</v>
      </c>
      <c r="AB108" s="187">
        <v>0</v>
      </c>
      <c r="AC108" s="187">
        <v>0</v>
      </c>
      <c r="AD108" s="187">
        <v>0</v>
      </c>
      <c r="AE108" s="187">
        <v>0</v>
      </c>
      <c r="AF108" s="187">
        <v>0</v>
      </c>
      <c r="AG108" s="175">
        <v>1</v>
      </c>
      <c r="AH108" s="188">
        <v>157</v>
      </c>
      <c r="AI108" s="92">
        <f t="shared" si="11"/>
        <v>0</v>
      </c>
      <c r="AJ108" s="198">
        <v>0</v>
      </c>
      <c r="AK108" s="196">
        <v>0</v>
      </c>
      <c r="AL108" s="197">
        <v>0</v>
      </c>
      <c r="AN108" s="174">
        <f t="shared" si="6"/>
        <v>0</v>
      </c>
      <c r="AO108" s="174">
        <f t="shared" si="7"/>
        <v>0</v>
      </c>
      <c r="AQ108" s="92">
        <f t="shared" si="8"/>
        <v>0</v>
      </c>
      <c r="AR108" s="92">
        <f t="shared" si="9"/>
        <v>0</v>
      </c>
      <c r="AS108" s="92">
        <f t="shared" si="10"/>
        <v>0</v>
      </c>
      <c r="AU108" s="233">
        <v>0</v>
      </c>
      <c r="AV108" s="234">
        <v>0</v>
      </c>
      <c r="AW108" s="234">
        <v>0</v>
      </c>
      <c r="AX108" s="235">
        <v>0</v>
      </c>
      <c r="AY108" s="233">
        <v>0</v>
      </c>
      <c r="AZ108" s="234">
        <v>0</v>
      </c>
      <c r="BA108" s="234">
        <v>0</v>
      </c>
      <c r="BB108" s="234">
        <v>0</v>
      </c>
      <c r="BC108" s="234">
        <v>0</v>
      </c>
      <c r="BD108" s="235">
        <v>0</v>
      </c>
      <c r="BE108" s="233">
        <v>0</v>
      </c>
      <c r="BF108" s="234">
        <v>0</v>
      </c>
      <c r="BG108" s="234">
        <v>0</v>
      </c>
      <c r="BH108" s="235">
        <v>0</v>
      </c>
      <c r="BI108" s="233">
        <v>0</v>
      </c>
      <c r="BJ108" s="234">
        <v>0</v>
      </c>
      <c r="BK108" s="234">
        <v>0</v>
      </c>
      <c r="BL108" s="234">
        <v>0</v>
      </c>
      <c r="BM108" s="234">
        <v>0</v>
      </c>
      <c r="BN108" s="235">
        <v>0</v>
      </c>
      <c r="BO108" s="233">
        <v>0</v>
      </c>
      <c r="BP108" s="234">
        <v>0</v>
      </c>
      <c r="BQ108" s="234">
        <v>0</v>
      </c>
      <c r="BR108" s="235">
        <v>0</v>
      </c>
      <c r="BS108" s="233">
        <v>0</v>
      </c>
      <c r="BT108" s="234">
        <v>0</v>
      </c>
      <c r="BU108" s="234">
        <v>0</v>
      </c>
      <c r="BV108" s="234">
        <v>0</v>
      </c>
      <c r="BW108" s="234">
        <v>0</v>
      </c>
      <c r="BX108" s="235">
        <v>0</v>
      </c>
    </row>
    <row r="109" spans="1:76">
      <c r="A109" s="186" t="s">
        <v>962</v>
      </c>
      <c r="B109" s="187">
        <v>0</v>
      </c>
      <c r="C109" s="187">
        <v>0</v>
      </c>
      <c r="D109" s="186">
        <v>12</v>
      </c>
      <c r="E109" s="186">
        <v>12</v>
      </c>
      <c r="F109" s="187">
        <v>44858</v>
      </c>
      <c r="G109" s="187">
        <v>45528</v>
      </c>
      <c r="H109" s="195">
        <v>3796</v>
      </c>
      <c r="I109" s="187">
        <v>568.8599999999999</v>
      </c>
      <c r="J109" s="187">
        <v>-6370</v>
      </c>
      <c r="K109" s="187">
        <v>48344</v>
      </c>
      <c r="L109" s="187">
        <v>41620</v>
      </c>
      <c r="M109" s="187">
        <v>39637</v>
      </c>
      <c r="N109" s="187">
        <v>51190</v>
      </c>
      <c r="O109" s="187">
        <v>2856</v>
      </c>
      <c r="P109" s="187">
        <v>1716.4</v>
      </c>
      <c r="Q109" s="187">
        <v>0</v>
      </c>
      <c r="R109" s="187">
        <v>-8145</v>
      </c>
      <c r="S109" s="187">
        <v>3222</v>
      </c>
      <c r="T109" s="187">
        <v>319.40000000000009</v>
      </c>
      <c r="U109" s="187">
        <v>0</v>
      </c>
      <c r="V109" s="187">
        <v>-777</v>
      </c>
      <c r="W109" s="187">
        <v>7269</v>
      </c>
      <c r="X109" s="187">
        <v>1977</v>
      </c>
      <c r="Y109" s="187">
        <v>0</v>
      </c>
      <c r="Z109" s="187">
        <v>2876</v>
      </c>
      <c r="AA109" s="187">
        <v>-777</v>
      </c>
      <c r="AB109" s="187">
        <v>-777</v>
      </c>
      <c r="AC109" s="187">
        <v>-777</v>
      </c>
      <c r="AD109" s="187">
        <v>-777</v>
      </c>
      <c r="AE109" s="187">
        <v>-777</v>
      </c>
      <c r="AF109" s="187">
        <v>-2485</v>
      </c>
      <c r="AG109" s="175">
        <v>9.3000000000000007</v>
      </c>
      <c r="AH109" s="188">
        <v>158</v>
      </c>
      <c r="AI109" s="92">
        <f t="shared" si="11"/>
        <v>0</v>
      </c>
      <c r="AJ109" s="198">
        <v>-247</v>
      </c>
      <c r="AK109" s="196">
        <v>346</v>
      </c>
      <c r="AL109" s="197">
        <v>-876</v>
      </c>
      <c r="AN109" s="174">
        <f t="shared" si="6"/>
        <v>3795.3999999999996</v>
      </c>
      <c r="AO109" s="174">
        <f t="shared" si="7"/>
        <v>0.6000000000003638</v>
      </c>
      <c r="AQ109" s="92">
        <f t="shared" si="8"/>
        <v>44858</v>
      </c>
      <c r="AR109" s="92">
        <f t="shared" si="9"/>
        <v>0</v>
      </c>
      <c r="AS109" s="92">
        <f t="shared" si="10"/>
        <v>-670.00000000000045</v>
      </c>
      <c r="AU109" s="233">
        <v>3222</v>
      </c>
      <c r="AV109" s="234">
        <v>3222</v>
      </c>
      <c r="AW109" s="234">
        <v>346</v>
      </c>
      <c r="AX109" s="235">
        <v>2876</v>
      </c>
      <c r="AY109" s="233">
        <v>346</v>
      </c>
      <c r="AZ109" s="234">
        <v>346</v>
      </c>
      <c r="BA109" s="234">
        <v>346</v>
      </c>
      <c r="BB109" s="234">
        <v>346</v>
      </c>
      <c r="BC109" s="234">
        <v>346</v>
      </c>
      <c r="BD109" s="235">
        <v>1146</v>
      </c>
      <c r="BE109" s="233">
        <v>-8146</v>
      </c>
      <c r="BF109" s="234">
        <v>-8146</v>
      </c>
      <c r="BG109" s="234">
        <v>-876</v>
      </c>
      <c r="BH109" s="235">
        <v>-7270</v>
      </c>
      <c r="BI109" s="233">
        <v>-876</v>
      </c>
      <c r="BJ109" s="234">
        <v>-876</v>
      </c>
      <c r="BK109" s="234">
        <v>-876</v>
      </c>
      <c r="BL109" s="234">
        <v>-876</v>
      </c>
      <c r="BM109" s="234">
        <v>-876</v>
      </c>
      <c r="BN109" s="235">
        <v>-2890</v>
      </c>
      <c r="BO109" s="233">
        <v>-2471</v>
      </c>
      <c r="BP109" s="234">
        <v>-2224</v>
      </c>
      <c r="BQ109" s="234">
        <v>-247</v>
      </c>
      <c r="BR109" s="235">
        <v>-1977</v>
      </c>
      <c r="BS109" s="233">
        <v>-247</v>
      </c>
      <c r="BT109" s="234">
        <v>-247</v>
      </c>
      <c r="BU109" s="234">
        <v>-247</v>
      </c>
      <c r="BV109" s="234">
        <v>-247</v>
      </c>
      <c r="BW109" s="234">
        <v>-247</v>
      </c>
      <c r="BX109" s="235">
        <v>-742</v>
      </c>
    </row>
    <row r="110" spans="1:76">
      <c r="A110" s="186" t="s">
        <v>963</v>
      </c>
      <c r="B110" s="187">
        <v>0</v>
      </c>
      <c r="C110" s="187">
        <v>0</v>
      </c>
      <c r="D110" s="186">
        <v>0</v>
      </c>
      <c r="E110" s="186">
        <v>0</v>
      </c>
      <c r="F110" s="187">
        <v>0</v>
      </c>
      <c r="G110" s="187">
        <v>0</v>
      </c>
      <c r="H110" s="195">
        <v>0</v>
      </c>
      <c r="I110" s="187">
        <v>0</v>
      </c>
      <c r="J110" s="187">
        <v>0</v>
      </c>
      <c r="K110" s="187">
        <v>0</v>
      </c>
      <c r="L110" s="187">
        <v>0</v>
      </c>
      <c r="M110" s="187">
        <v>0</v>
      </c>
      <c r="N110" s="187">
        <v>0</v>
      </c>
      <c r="O110" s="187">
        <v>0</v>
      </c>
      <c r="P110" s="187">
        <v>0</v>
      </c>
      <c r="Q110" s="187">
        <v>0</v>
      </c>
      <c r="R110" s="187">
        <v>0</v>
      </c>
      <c r="S110" s="187">
        <v>0</v>
      </c>
      <c r="T110" s="187">
        <v>0</v>
      </c>
      <c r="U110" s="187">
        <v>0</v>
      </c>
      <c r="V110" s="187">
        <v>0</v>
      </c>
      <c r="W110" s="187">
        <v>0</v>
      </c>
      <c r="X110" s="187">
        <v>0</v>
      </c>
      <c r="Y110" s="187">
        <v>0</v>
      </c>
      <c r="Z110" s="187">
        <v>0</v>
      </c>
      <c r="AA110" s="187">
        <v>0</v>
      </c>
      <c r="AB110" s="187">
        <v>0</v>
      </c>
      <c r="AC110" s="187">
        <v>0</v>
      </c>
      <c r="AD110" s="187">
        <v>0</v>
      </c>
      <c r="AE110" s="187">
        <v>0</v>
      </c>
      <c r="AF110" s="187">
        <v>0</v>
      </c>
      <c r="AG110" s="175">
        <v>1</v>
      </c>
      <c r="AH110" s="188">
        <v>159</v>
      </c>
      <c r="AI110" s="92">
        <f t="shared" si="11"/>
        <v>0</v>
      </c>
      <c r="AJ110" s="198">
        <v>0</v>
      </c>
      <c r="AK110" s="196">
        <v>0</v>
      </c>
      <c r="AL110" s="197">
        <v>0</v>
      </c>
      <c r="AN110" s="174">
        <f t="shared" si="6"/>
        <v>0</v>
      </c>
      <c r="AO110" s="174">
        <f t="shared" si="7"/>
        <v>0</v>
      </c>
      <c r="AQ110" s="92">
        <f t="shared" si="8"/>
        <v>0</v>
      </c>
      <c r="AR110" s="92">
        <f t="shared" si="9"/>
        <v>0</v>
      </c>
      <c r="AS110" s="92">
        <f t="shared" si="10"/>
        <v>0</v>
      </c>
      <c r="AU110" s="233">
        <v>0</v>
      </c>
      <c r="AV110" s="234">
        <v>0</v>
      </c>
      <c r="AW110" s="234">
        <v>0</v>
      </c>
      <c r="AX110" s="235">
        <v>0</v>
      </c>
      <c r="AY110" s="233">
        <v>0</v>
      </c>
      <c r="AZ110" s="234">
        <v>0</v>
      </c>
      <c r="BA110" s="234">
        <v>0</v>
      </c>
      <c r="BB110" s="234">
        <v>0</v>
      </c>
      <c r="BC110" s="234">
        <v>0</v>
      </c>
      <c r="BD110" s="235">
        <v>0</v>
      </c>
      <c r="BE110" s="233">
        <v>0</v>
      </c>
      <c r="BF110" s="234">
        <v>0</v>
      </c>
      <c r="BG110" s="234">
        <v>0</v>
      </c>
      <c r="BH110" s="235">
        <v>0</v>
      </c>
      <c r="BI110" s="233">
        <v>0</v>
      </c>
      <c r="BJ110" s="234">
        <v>0</v>
      </c>
      <c r="BK110" s="234">
        <v>0</v>
      </c>
      <c r="BL110" s="234">
        <v>0</v>
      </c>
      <c r="BM110" s="234">
        <v>0</v>
      </c>
      <c r="BN110" s="235">
        <v>0</v>
      </c>
      <c r="BO110" s="233">
        <v>0</v>
      </c>
      <c r="BP110" s="234">
        <v>0</v>
      </c>
      <c r="BQ110" s="234">
        <v>0</v>
      </c>
      <c r="BR110" s="235">
        <v>0</v>
      </c>
      <c r="BS110" s="233">
        <v>0</v>
      </c>
      <c r="BT110" s="234">
        <v>0</v>
      </c>
      <c r="BU110" s="234">
        <v>0</v>
      </c>
      <c r="BV110" s="234">
        <v>0</v>
      </c>
      <c r="BW110" s="234">
        <v>0</v>
      </c>
      <c r="BX110" s="235">
        <v>0</v>
      </c>
    </row>
    <row r="111" spans="1:76">
      <c r="A111" s="186" t="s">
        <v>964</v>
      </c>
      <c r="B111" s="187">
        <v>0</v>
      </c>
      <c r="C111" s="187">
        <v>0</v>
      </c>
      <c r="D111" s="186">
        <v>134</v>
      </c>
      <c r="E111" s="186">
        <v>141</v>
      </c>
      <c r="F111" s="187">
        <v>126264</v>
      </c>
      <c r="G111" s="187">
        <v>214402</v>
      </c>
      <c r="H111" s="195">
        <v>30083</v>
      </c>
      <c r="I111" s="187">
        <v>553.42999999999824</v>
      </c>
      <c r="J111" s="187">
        <v>-130080</v>
      </c>
      <c r="K111" s="187">
        <v>140088</v>
      </c>
      <c r="L111" s="187">
        <v>113619</v>
      </c>
      <c r="M111" s="187">
        <v>106015</v>
      </c>
      <c r="N111" s="187">
        <v>151149</v>
      </c>
      <c r="O111" s="187">
        <v>34525</v>
      </c>
      <c r="P111" s="187">
        <v>8853.31</v>
      </c>
      <c r="Q111" s="187">
        <v>0</v>
      </c>
      <c r="R111" s="187">
        <v>-136964</v>
      </c>
      <c r="S111" s="187">
        <v>5934</v>
      </c>
      <c r="T111" s="187">
        <v>486.31000000000017</v>
      </c>
      <c r="U111" s="187">
        <v>0</v>
      </c>
      <c r="V111" s="187">
        <v>-13295</v>
      </c>
      <c r="W111" s="187">
        <v>124398</v>
      </c>
      <c r="X111" s="187">
        <v>11072</v>
      </c>
      <c r="Y111" s="187">
        <v>0</v>
      </c>
      <c r="Z111" s="187">
        <v>5390</v>
      </c>
      <c r="AA111" s="187">
        <v>-13295</v>
      </c>
      <c r="AB111" s="187">
        <v>-13295</v>
      </c>
      <c r="AC111" s="187">
        <v>-13295</v>
      </c>
      <c r="AD111" s="187">
        <v>-13295</v>
      </c>
      <c r="AE111" s="187">
        <v>-13295</v>
      </c>
      <c r="AF111" s="187">
        <v>-63605</v>
      </c>
      <c r="AG111" s="175">
        <v>10.9</v>
      </c>
      <c r="AH111" s="188">
        <v>557</v>
      </c>
      <c r="AI111" s="92">
        <f t="shared" si="11"/>
        <v>0</v>
      </c>
      <c r="AJ111" s="198">
        <v>-1273</v>
      </c>
      <c r="AK111" s="196">
        <v>544</v>
      </c>
      <c r="AL111" s="197">
        <v>-12566</v>
      </c>
      <c r="AN111" s="174">
        <f t="shared" si="6"/>
        <v>30083.309999999998</v>
      </c>
      <c r="AO111" s="174">
        <f t="shared" si="7"/>
        <v>-0.30999999999767169</v>
      </c>
      <c r="AQ111" s="92">
        <f t="shared" si="8"/>
        <v>126264</v>
      </c>
      <c r="AR111" s="92">
        <f t="shared" si="9"/>
        <v>0</v>
      </c>
      <c r="AS111" s="92">
        <f t="shared" si="10"/>
        <v>-88138</v>
      </c>
      <c r="AU111" s="233">
        <v>5934</v>
      </c>
      <c r="AV111" s="234">
        <v>5934</v>
      </c>
      <c r="AW111" s="234">
        <v>544</v>
      </c>
      <c r="AX111" s="235">
        <v>5390</v>
      </c>
      <c r="AY111" s="233">
        <v>544</v>
      </c>
      <c r="AZ111" s="234">
        <v>544</v>
      </c>
      <c r="BA111" s="234">
        <v>544</v>
      </c>
      <c r="BB111" s="234">
        <v>544</v>
      </c>
      <c r="BC111" s="234">
        <v>544</v>
      </c>
      <c r="BD111" s="235">
        <v>2670</v>
      </c>
      <c r="BE111" s="233">
        <v>-136964</v>
      </c>
      <c r="BF111" s="234">
        <v>-136964</v>
      </c>
      <c r="BG111" s="234">
        <v>-12566</v>
      </c>
      <c r="BH111" s="235">
        <v>-124398</v>
      </c>
      <c r="BI111" s="233">
        <v>-12566</v>
      </c>
      <c r="BJ111" s="234">
        <v>-12566</v>
      </c>
      <c r="BK111" s="234">
        <v>-12566</v>
      </c>
      <c r="BL111" s="234">
        <v>-12566</v>
      </c>
      <c r="BM111" s="234">
        <v>-12566</v>
      </c>
      <c r="BN111" s="235">
        <v>-61568</v>
      </c>
      <c r="BO111" s="233">
        <v>-13618</v>
      </c>
      <c r="BP111" s="234">
        <v>-12345</v>
      </c>
      <c r="BQ111" s="234">
        <v>-1273</v>
      </c>
      <c r="BR111" s="235">
        <v>-11072</v>
      </c>
      <c r="BS111" s="233">
        <v>-1273</v>
      </c>
      <c r="BT111" s="234">
        <v>-1273</v>
      </c>
      <c r="BU111" s="234">
        <v>-1273</v>
      </c>
      <c r="BV111" s="234">
        <v>-1273</v>
      </c>
      <c r="BW111" s="234">
        <v>-1273</v>
      </c>
      <c r="BX111" s="235">
        <v>-4707</v>
      </c>
    </row>
    <row r="112" spans="1:76">
      <c r="A112" s="186" t="s">
        <v>965</v>
      </c>
      <c r="B112" s="187">
        <v>0</v>
      </c>
      <c r="C112" s="187">
        <v>0</v>
      </c>
      <c r="D112" s="186">
        <v>1</v>
      </c>
      <c r="E112" s="186">
        <v>1</v>
      </c>
      <c r="F112" s="187">
        <v>1257</v>
      </c>
      <c r="G112" s="187">
        <v>821</v>
      </c>
      <c r="H112" s="195">
        <v>244</v>
      </c>
      <c r="I112" s="187">
        <v>4.3999999999999986</v>
      </c>
      <c r="J112" s="187">
        <v>178</v>
      </c>
      <c r="K112" s="187">
        <v>1287</v>
      </c>
      <c r="L112" s="187">
        <v>1223</v>
      </c>
      <c r="M112" s="187">
        <v>1184</v>
      </c>
      <c r="N112" s="187">
        <v>1329</v>
      </c>
      <c r="O112" s="187">
        <v>168</v>
      </c>
      <c r="P112" s="187">
        <v>35.07</v>
      </c>
      <c r="Q112" s="187">
        <v>0</v>
      </c>
      <c r="R112" s="187">
        <v>79</v>
      </c>
      <c r="S112" s="187">
        <v>157</v>
      </c>
      <c r="T112" s="187">
        <v>3.0700000000000003</v>
      </c>
      <c r="U112" s="187">
        <v>0</v>
      </c>
      <c r="V112" s="187">
        <v>41</v>
      </c>
      <c r="W112" s="187">
        <v>0</v>
      </c>
      <c r="X112" s="187">
        <v>14</v>
      </c>
      <c r="Y112" s="187">
        <v>64</v>
      </c>
      <c r="Z112" s="187">
        <v>128</v>
      </c>
      <c r="AA112" s="187">
        <v>41</v>
      </c>
      <c r="AB112" s="187">
        <v>41</v>
      </c>
      <c r="AC112" s="187">
        <v>41</v>
      </c>
      <c r="AD112" s="187">
        <v>41</v>
      </c>
      <c r="AE112" s="187">
        <v>14</v>
      </c>
      <c r="AF112" s="187">
        <v>0</v>
      </c>
      <c r="AG112" s="175">
        <v>5.4</v>
      </c>
      <c r="AH112" s="188">
        <v>160</v>
      </c>
      <c r="AI112" s="92">
        <f t="shared" si="11"/>
        <v>0</v>
      </c>
      <c r="AJ112" s="198">
        <v>-3</v>
      </c>
      <c r="AK112" s="196">
        <v>29</v>
      </c>
      <c r="AL112" s="197">
        <v>15</v>
      </c>
      <c r="AN112" s="174">
        <f t="shared" si="6"/>
        <v>244.07</v>
      </c>
      <c r="AO112" s="174">
        <f t="shared" si="7"/>
        <v>-6.9999999999993179E-2</v>
      </c>
      <c r="AQ112" s="92">
        <f t="shared" si="8"/>
        <v>1257</v>
      </c>
      <c r="AR112" s="92">
        <f t="shared" si="9"/>
        <v>0</v>
      </c>
      <c r="AS112" s="92">
        <f t="shared" si="10"/>
        <v>436</v>
      </c>
      <c r="AU112" s="233">
        <v>157</v>
      </c>
      <c r="AV112" s="234">
        <v>157</v>
      </c>
      <c r="AW112" s="234">
        <v>29</v>
      </c>
      <c r="AX112" s="235">
        <v>128</v>
      </c>
      <c r="AY112" s="233">
        <v>29</v>
      </c>
      <c r="AZ112" s="234">
        <v>29</v>
      </c>
      <c r="BA112" s="234">
        <v>29</v>
      </c>
      <c r="BB112" s="234">
        <v>29</v>
      </c>
      <c r="BC112" s="234">
        <v>12</v>
      </c>
      <c r="BD112" s="235">
        <v>0</v>
      </c>
      <c r="BE112" s="233">
        <v>79</v>
      </c>
      <c r="BF112" s="234">
        <v>79</v>
      </c>
      <c r="BG112" s="234">
        <v>15</v>
      </c>
      <c r="BH112" s="235">
        <v>64</v>
      </c>
      <c r="BI112" s="233">
        <v>15</v>
      </c>
      <c r="BJ112" s="234">
        <v>15</v>
      </c>
      <c r="BK112" s="234">
        <v>15</v>
      </c>
      <c r="BL112" s="234">
        <v>15</v>
      </c>
      <c r="BM112" s="234">
        <v>4</v>
      </c>
      <c r="BN112" s="235">
        <v>0</v>
      </c>
      <c r="BO112" s="233">
        <v>-20</v>
      </c>
      <c r="BP112" s="234">
        <v>-17</v>
      </c>
      <c r="BQ112" s="234">
        <v>-3</v>
      </c>
      <c r="BR112" s="235">
        <v>-14</v>
      </c>
      <c r="BS112" s="233">
        <v>-3</v>
      </c>
      <c r="BT112" s="234">
        <v>-3</v>
      </c>
      <c r="BU112" s="234">
        <v>-3</v>
      </c>
      <c r="BV112" s="234">
        <v>-3</v>
      </c>
      <c r="BW112" s="234">
        <v>-2</v>
      </c>
      <c r="BX112" s="235">
        <v>0</v>
      </c>
    </row>
    <row r="113" spans="1:76">
      <c r="A113" s="186" t="s">
        <v>966</v>
      </c>
      <c r="B113" s="187">
        <v>0</v>
      </c>
      <c r="C113" s="187">
        <v>0</v>
      </c>
      <c r="D113" s="186">
        <v>3</v>
      </c>
      <c r="E113" s="186">
        <v>3</v>
      </c>
      <c r="F113" s="187">
        <v>5760</v>
      </c>
      <c r="G113" s="187">
        <v>4148</v>
      </c>
      <c r="H113" s="195">
        <v>1013</v>
      </c>
      <c r="I113" s="187">
        <v>1.120000000000001</v>
      </c>
      <c r="J113" s="187">
        <v>318</v>
      </c>
      <c r="K113" s="187">
        <v>6328</v>
      </c>
      <c r="L113" s="187">
        <v>5213</v>
      </c>
      <c r="M113" s="187">
        <v>4920</v>
      </c>
      <c r="N113" s="187">
        <v>6789</v>
      </c>
      <c r="O113" s="187">
        <v>809</v>
      </c>
      <c r="P113" s="187">
        <v>176.17000000000002</v>
      </c>
      <c r="Q113" s="187">
        <v>0</v>
      </c>
      <c r="R113" s="187">
        <v>478</v>
      </c>
      <c r="S113" s="187">
        <v>149</v>
      </c>
      <c r="T113" s="187">
        <v>0.17000000000000171</v>
      </c>
      <c r="U113" s="187">
        <v>0</v>
      </c>
      <c r="V113" s="187">
        <v>28</v>
      </c>
      <c r="W113" s="187">
        <v>0</v>
      </c>
      <c r="X113" s="187">
        <v>255</v>
      </c>
      <c r="Y113" s="187">
        <v>437</v>
      </c>
      <c r="Z113" s="187">
        <v>136</v>
      </c>
      <c r="AA113" s="187">
        <v>28</v>
      </c>
      <c r="AB113" s="187">
        <v>28</v>
      </c>
      <c r="AC113" s="187">
        <v>28</v>
      </c>
      <c r="AD113" s="187">
        <v>28</v>
      </c>
      <c r="AE113" s="187">
        <v>28</v>
      </c>
      <c r="AF113" s="187">
        <v>178</v>
      </c>
      <c r="AG113" s="175">
        <v>11.8</v>
      </c>
      <c r="AH113" s="188">
        <v>161</v>
      </c>
      <c r="AI113" s="92">
        <f t="shared" si="11"/>
        <v>0</v>
      </c>
      <c r="AJ113" s="198">
        <v>-26</v>
      </c>
      <c r="AK113" s="196">
        <v>13</v>
      </c>
      <c r="AL113" s="197">
        <v>41</v>
      </c>
      <c r="AN113" s="174">
        <f t="shared" si="6"/>
        <v>1013.1700000000001</v>
      </c>
      <c r="AO113" s="174">
        <f t="shared" si="7"/>
        <v>-0.17000000000007276</v>
      </c>
      <c r="AQ113" s="92">
        <f t="shared" si="8"/>
        <v>5760</v>
      </c>
      <c r="AR113" s="92">
        <f t="shared" si="9"/>
        <v>0</v>
      </c>
      <c r="AS113" s="92">
        <f t="shared" si="10"/>
        <v>1612</v>
      </c>
      <c r="AU113" s="233">
        <v>149</v>
      </c>
      <c r="AV113" s="234">
        <v>149</v>
      </c>
      <c r="AW113" s="234">
        <v>13</v>
      </c>
      <c r="AX113" s="235">
        <v>136</v>
      </c>
      <c r="AY113" s="233">
        <v>13</v>
      </c>
      <c r="AZ113" s="234">
        <v>13</v>
      </c>
      <c r="BA113" s="234">
        <v>13</v>
      </c>
      <c r="BB113" s="234">
        <v>13</v>
      </c>
      <c r="BC113" s="234">
        <v>13</v>
      </c>
      <c r="BD113" s="235">
        <v>71</v>
      </c>
      <c r="BE113" s="233">
        <v>478</v>
      </c>
      <c r="BF113" s="234">
        <v>478</v>
      </c>
      <c r="BG113" s="234">
        <v>41</v>
      </c>
      <c r="BH113" s="235">
        <v>437</v>
      </c>
      <c r="BI113" s="233">
        <v>41</v>
      </c>
      <c r="BJ113" s="234">
        <v>41</v>
      </c>
      <c r="BK113" s="234">
        <v>41</v>
      </c>
      <c r="BL113" s="234">
        <v>41</v>
      </c>
      <c r="BM113" s="234">
        <v>41</v>
      </c>
      <c r="BN113" s="235">
        <v>232</v>
      </c>
      <c r="BO113" s="233">
        <v>-307</v>
      </c>
      <c r="BP113" s="234">
        <v>-281</v>
      </c>
      <c r="BQ113" s="234">
        <v>-26</v>
      </c>
      <c r="BR113" s="235">
        <v>-255</v>
      </c>
      <c r="BS113" s="233">
        <v>-26</v>
      </c>
      <c r="BT113" s="234">
        <v>-26</v>
      </c>
      <c r="BU113" s="234">
        <v>-26</v>
      </c>
      <c r="BV113" s="234">
        <v>-26</v>
      </c>
      <c r="BW113" s="234">
        <v>-26</v>
      </c>
      <c r="BX113" s="235">
        <v>-125</v>
      </c>
    </row>
    <row r="114" spans="1:76">
      <c r="A114" s="186" t="s">
        <v>967</v>
      </c>
      <c r="B114" s="187">
        <v>0</v>
      </c>
      <c r="C114" s="187">
        <v>0</v>
      </c>
      <c r="D114" s="186">
        <v>21</v>
      </c>
      <c r="E114" s="186">
        <v>23</v>
      </c>
      <c r="F114" s="187">
        <v>40164</v>
      </c>
      <c r="G114" s="187">
        <v>41385</v>
      </c>
      <c r="H114" s="195">
        <v>4104</v>
      </c>
      <c r="I114" s="187">
        <v>290.29999999999995</v>
      </c>
      <c r="J114" s="187">
        <v>-7779</v>
      </c>
      <c r="K114" s="187">
        <v>43918</v>
      </c>
      <c r="L114" s="187">
        <v>36764</v>
      </c>
      <c r="M114" s="187">
        <v>34713</v>
      </c>
      <c r="N114" s="187">
        <v>46923</v>
      </c>
      <c r="O114" s="187">
        <v>3381</v>
      </c>
      <c r="P114" s="187">
        <v>1593</v>
      </c>
      <c r="Q114" s="187">
        <v>0</v>
      </c>
      <c r="R114" s="187">
        <v>-8512</v>
      </c>
      <c r="S114" s="187">
        <v>2351</v>
      </c>
      <c r="T114" s="187">
        <v>33.999999999999943</v>
      </c>
      <c r="U114" s="187">
        <v>0</v>
      </c>
      <c r="V114" s="187">
        <v>-870</v>
      </c>
      <c r="W114" s="187">
        <v>7709</v>
      </c>
      <c r="X114" s="187">
        <v>2199</v>
      </c>
      <c r="Y114" s="187">
        <v>0</v>
      </c>
      <c r="Z114" s="187">
        <v>2129</v>
      </c>
      <c r="AA114" s="187">
        <v>-870</v>
      </c>
      <c r="AB114" s="187">
        <v>-870</v>
      </c>
      <c r="AC114" s="187">
        <v>-870</v>
      </c>
      <c r="AD114" s="187">
        <v>-870</v>
      </c>
      <c r="AE114" s="187">
        <v>-870</v>
      </c>
      <c r="AF114" s="187">
        <v>-3429</v>
      </c>
      <c r="AG114" s="175">
        <v>10.6</v>
      </c>
      <c r="AH114" s="188">
        <v>162</v>
      </c>
      <c r="AI114" s="92">
        <f t="shared" si="11"/>
        <v>0</v>
      </c>
      <c r="AJ114" s="198">
        <v>-289</v>
      </c>
      <c r="AK114" s="196">
        <v>222</v>
      </c>
      <c r="AL114" s="197">
        <v>-803</v>
      </c>
      <c r="AN114" s="174">
        <f t="shared" si="6"/>
        <v>4104</v>
      </c>
      <c r="AO114" s="174">
        <f t="shared" si="7"/>
        <v>0</v>
      </c>
      <c r="AQ114" s="92">
        <f t="shared" si="8"/>
        <v>40164</v>
      </c>
      <c r="AR114" s="92">
        <f t="shared" si="9"/>
        <v>0</v>
      </c>
      <c r="AS114" s="92">
        <f t="shared" si="10"/>
        <v>-1221</v>
      </c>
      <c r="AU114" s="233">
        <v>2351</v>
      </c>
      <c r="AV114" s="234">
        <v>2351</v>
      </c>
      <c r="AW114" s="234">
        <v>222</v>
      </c>
      <c r="AX114" s="235">
        <v>2129</v>
      </c>
      <c r="AY114" s="233">
        <v>222</v>
      </c>
      <c r="AZ114" s="234">
        <v>222</v>
      </c>
      <c r="BA114" s="234">
        <v>222</v>
      </c>
      <c r="BB114" s="234">
        <v>222</v>
      </c>
      <c r="BC114" s="234">
        <v>222</v>
      </c>
      <c r="BD114" s="235">
        <v>1019</v>
      </c>
      <c r="BE114" s="233">
        <v>-8512</v>
      </c>
      <c r="BF114" s="234">
        <v>-8512</v>
      </c>
      <c r="BG114" s="234">
        <v>-803</v>
      </c>
      <c r="BH114" s="235">
        <v>-7709</v>
      </c>
      <c r="BI114" s="233">
        <v>-803</v>
      </c>
      <c r="BJ114" s="234">
        <v>-803</v>
      </c>
      <c r="BK114" s="234">
        <v>-803</v>
      </c>
      <c r="BL114" s="234">
        <v>-803</v>
      </c>
      <c r="BM114" s="234">
        <v>-803</v>
      </c>
      <c r="BN114" s="235">
        <v>-3694</v>
      </c>
      <c r="BO114" s="233">
        <v>-2777</v>
      </c>
      <c r="BP114" s="234">
        <v>-2488</v>
      </c>
      <c r="BQ114" s="234">
        <v>-289</v>
      </c>
      <c r="BR114" s="235">
        <v>-2199</v>
      </c>
      <c r="BS114" s="233">
        <v>-289</v>
      </c>
      <c r="BT114" s="234">
        <v>-289</v>
      </c>
      <c r="BU114" s="234">
        <v>-289</v>
      </c>
      <c r="BV114" s="234">
        <v>-289</v>
      </c>
      <c r="BW114" s="234">
        <v>-289</v>
      </c>
      <c r="BX114" s="235">
        <v>-754</v>
      </c>
    </row>
    <row r="115" spans="1:76">
      <c r="A115" s="186" t="s">
        <v>968</v>
      </c>
      <c r="B115" s="187">
        <v>0</v>
      </c>
      <c r="C115" s="187">
        <v>0</v>
      </c>
      <c r="D115" s="186">
        <v>51</v>
      </c>
      <c r="E115" s="186">
        <v>55</v>
      </c>
      <c r="F115" s="187">
        <v>140138</v>
      </c>
      <c r="G115" s="187">
        <v>130214</v>
      </c>
      <c r="H115" s="195">
        <v>13991</v>
      </c>
      <c r="I115" s="187">
        <v>1952.8399999999997</v>
      </c>
      <c r="J115" s="187">
        <v>-8284</v>
      </c>
      <c r="K115" s="187">
        <v>150130</v>
      </c>
      <c r="L115" s="187">
        <v>130650</v>
      </c>
      <c r="M115" s="187">
        <v>125256</v>
      </c>
      <c r="N115" s="187">
        <v>157522</v>
      </c>
      <c r="O115" s="187">
        <v>10209</v>
      </c>
      <c r="P115" s="187">
        <v>4975.93</v>
      </c>
      <c r="Q115" s="187">
        <v>0</v>
      </c>
      <c r="R115" s="187">
        <v>-15900</v>
      </c>
      <c r="S115" s="187">
        <v>11917</v>
      </c>
      <c r="T115" s="187">
        <v>1277.9300000000003</v>
      </c>
      <c r="U115" s="187">
        <v>0</v>
      </c>
      <c r="V115" s="187">
        <v>-1194</v>
      </c>
      <c r="W115" s="187">
        <v>13984</v>
      </c>
      <c r="X115" s="187">
        <v>4781</v>
      </c>
      <c r="Y115" s="187">
        <v>0</v>
      </c>
      <c r="Z115" s="187">
        <v>10481</v>
      </c>
      <c r="AA115" s="187">
        <v>-1194</v>
      </c>
      <c r="AB115" s="187">
        <v>-1194</v>
      </c>
      <c r="AC115" s="187">
        <v>-1194</v>
      </c>
      <c r="AD115" s="187">
        <v>-1194</v>
      </c>
      <c r="AE115" s="187">
        <v>-1194</v>
      </c>
      <c r="AF115" s="187">
        <v>-2314</v>
      </c>
      <c r="AG115" s="175">
        <v>8.3000000000000007</v>
      </c>
      <c r="AH115" s="188">
        <v>163</v>
      </c>
      <c r="AI115" s="92">
        <f t="shared" si="11"/>
        <v>0</v>
      </c>
      <c r="AJ115" s="198">
        <v>-714</v>
      </c>
      <c r="AK115" s="196">
        <v>1436</v>
      </c>
      <c r="AL115" s="197">
        <v>-1916</v>
      </c>
      <c r="AN115" s="174">
        <f t="shared" si="6"/>
        <v>13990.93</v>
      </c>
      <c r="AO115" s="174">
        <f t="shared" si="7"/>
        <v>6.9999999999708962E-2</v>
      </c>
      <c r="AQ115" s="92">
        <f t="shared" si="8"/>
        <v>140138</v>
      </c>
      <c r="AR115" s="92">
        <f t="shared" si="9"/>
        <v>0</v>
      </c>
      <c r="AS115" s="92">
        <f t="shared" si="10"/>
        <v>9924</v>
      </c>
      <c r="AU115" s="233">
        <v>11917</v>
      </c>
      <c r="AV115" s="234">
        <v>11917</v>
      </c>
      <c r="AW115" s="234">
        <v>1436</v>
      </c>
      <c r="AX115" s="235">
        <v>10481</v>
      </c>
      <c r="AY115" s="233">
        <v>1436</v>
      </c>
      <c r="AZ115" s="234">
        <v>1436</v>
      </c>
      <c r="BA115" s="234">
        <v>1436</v>
      </c>
      <c r="BB115" s="234">
        <v>1436</v>
      </c>
      <c r="BC115" s="234">
        <v>1436</v>
      </c>
      <c r="BD115" s="235">
        <v>3301</v>
      </c>
      <c r="BE115" s="233">
        <v>-15900</v>
      </c>
      <c r="BF115" s="234">
        <v>-15900</v>
      </c>
      <c r="BG115" s="234">
        <v>-1916</v>
      </c>
      <c r="BH115" s="235">
        <v>-13984</v>
      </c>
      <c r="BI115" s="233">
        <v>-1916</v>
      </c>
      <c r="BJ115" s="234">
        <v>-1916</v>
      </c>
      <c r="BK115" s="234">
        <v>-1916</v>
      </c>
      <c r="BL115" s="234">
        <v>-1916</v>
      </c>
      <c r="BM115" s="234">
        <v>-1916</v>
      </c>
      <c r="BN115" s="235">
        <v>-4404</v>
      </c>
      <c r="BO115" s="233">
        <v>-6209</v>
      </c>
      <c r="BP115" s="234">
        <v>-5495</v>
      </c>
      <c r="BQ115" s="234">
        <v>-714</v>
      </c>
      <c r="BR115" s="235">
        <v>-4781</v>
      </c>
      <c r="BS115" s="233">
        <v>-714</v>
      </c>
      <c r="BT115" s="234">
        <v>-714</v>
      </c>
      <c r="BU115" s="234">
        <v>-714</v>
      </c>
      <c r="BV115" s="234">
        <v>-714</v>
      </c>
      <c r="BW115" s="234">
        <v>-714</v>
      </c>
      <c r="BX115" s="235">
        <v>-1211</v>
      </c>
    </row>
    <row r="116" spans="1:76">
      <c r="A116" s="186" t="s">
        <v>969</v>
      </c>
      <c r="B116" s="187">
        <v>23</v>
      </c>
      <c r="C116" s="187">
        <v>0</v>
      </c>
      <c r="D116" s="186">
        <v>347</v>
      </c>
      <c r="E116" s="186">
        <v>354</v>
      </c>
      <c r="F116" s="187">
        <v>3230774</v>
      </c>
      <c r="G116" s="187">
        <v>5193349</v>
      </c>
      <c r="H116" s="195">
        <v>-496379</v>
      </c>
      <c r="I116" s="187">
        <v>164760.20000000001</v>
      </c>
      <c r="J116" s="187">
        <v>-1451190</v>
      </c>
      <c r="K116" s="187">
        <v>3477095</v>
      </c>
      <c r="L116" s="187">
        <v>3000469</v>
      </c>
      <c r="M116" s="187">
        <v>2879847</v>
      </c>
      <c r="N116" s="187">
        <v>3647076</v>
      </c>
      <c r="O116" s="187">
        <v>264519</v>
      </c>
      <c r="P116" s="187">
        <v>189809.25</v>
      </c>
      <c r="Q116" s="187">
        <v>-785309</v>
      </c>
      <c r="R116" s="187">
        <v>-1265539</v>
      </c>
      <c r="S116" s="187">
        <v>-113763</v>
      </c>
      <c r="T116" s="187">
        <v>252292.25</v>
      </c>
      <c r="U116" s="187">
        <v>-785309</v>
      </c>
      <c r="V116" s="187">
        <v>-165398</v>
      </c>
      <c r="W116" s="187">
        <v>1137707</v>
      </c>
      <c r="X116" s="187">
        <v>313483</v>
      </c>
      <c r="Y116" s="187">
        <v>0</v>
      </c>
      <c r="Z116" s="187">
        <v>0</v>
      </c>
      <c r="AA116" s="187">
        <v>-165398</v>
      </c>
      <c r="AB116" s="187">
        <v>-165398</v>
      </c>
      <c r="AC116" s="187">
        <v>-165398</v>
      </c>
      <c r="AD116" s="187">
        <v>-165398</v>
      </c>
      <c r="AE116" s="187">
        <v>-165398</v>
      </c>
      <c r="AF116" s="187">
        <v>-624200</v>
      </c>
      <c r="AG116" s="175">
        <v>9.9</v>
      </c>
      <c r="AH116" s="188">
        <v>4</v>
      </c>
      <c r="AI116" s="92">
        <f t="shared" si="11"/>
        <v>0</v>
      </c>
      <c r="AJ116" s="198">
        <v>-26075</v>
      </c>
      <c r="AK116" s="196">
        <v>-11491</v>
      </c>
      <c r="AL116" s="197">
        <v>-127832</v>
      </c>
      <c r="AN116" s="174">
        <f t="shared" si="6"/>
        <v>-496378.75</v>
      </c>
      <c r="AO116" s="174">
        <f t="shared" si="7"/>
        <v>-0.25</v>
      </c>
      <c r="AQ116" s="92">
        <f t="shared" si="8"/>
        <v>3230774</v>
      </c>
      <c r="AR116" s="92">
        <f t="shared" si="9"/>
        <v>0</v>
      </c>
      <c r="AS116" s="92">
        <f t="shared" si="10"/>
        <v>-1962575</v>
      </c>
      <c r="AU116" s="233">
        <v>-113763</v>
      </c>
      <c r="AV116" s="234">
        <v>-113763</v>
      </c>
      <c r="AW116" s="234">
        <v>-11491</v>
      </c>
      <c r="AX116" s="235">
        <v>-102272</v>
      </c>
      <c r="AY116" s="233">
        <v>-11491</v>
      </c>
      <c r="AZ116" s="234">
        <v>-11491</v>
      </c>
      <c r="BA116" s="234">
        <v>-11491</v>
      </c>
      <c r="BB116" s="234">
        <v>-11491</v>
      </c>
      <c r="BC116" s="234">
        <v>-11491</v>
      </c>
      <c r="BD116" s="235">
        <v>-44817</v>
      </c>
      <c r="BE116" s="233">
        <v>-1265539</v>
      </c>
      <c r="BF116" s="234">
        <v>-1265539</v>
      </c>
      <c r="BG116" s="234">
        <v>-127832</v>
      </c>
      <c r="BH116" s="235">
        <v>-1137707</v>
      </c>
      <c r="BI116" s="233">
        <v>-127832</v>
      </c>
      <c r="BJ116" s="234">
        <v>-127832</v>
      </c>
      <c r="BK116" s="234">
        <v>-127832</v>
      </c>
      <c r="BL116" s="234">
        <v>-127832</v>
      </c>
      <c r="BM116" s="234">
        <v>-127832</v>
      </c>
      <c r="BN116" s="235">
        <v>-498547</v>
      </c>
      <c r="BO116" s="233">
        <v>-263361</v>
      </c>
      <c r="BP116" s="234">
        <v>-237286</v>
      </c>
      <c r="BQ116" s="234">
        <v>-26075</v>
      </c>
      <c r="BR116" s="235">
        <v>-211211</v>
      </c>
      <c r="BS116" s="233">
        <v>-26075</v>
      </c>
      <c r="BT116" s="234">
        <v>-26075</v>
      </c>
      <c r="BU116" s="234">
        <v>-26075</v>
      </c>
      <c r="BV116" s="234">
        <v>-26075</v>
      </c>
      <c r="BW116" s="234">
        <v>-26075</v>
      </c>
      <c r="BX116" s="235">
        <v>-80836</v>
      </c>
    </row>
    <row r="117" spans="1:76">
      <c r="A117" s="186" t="s">
        <v>970</v>
      </c>
      <c r="B117" s="187">
        <v>0</v>
      </c>
      <c r="C117" s="187">
        <v>0</v>
      </c>
      <c r="D117" s="186">
        <v>0</v>
      </c>
      <c r="E117" s="186">
        <v>0</v>
      </c>
      <c r="F117" s="187">
        <v>0</v>
      </c>
      <c r="G117" s="187">
        <v>0</v>
      </c>
      <c r="H117" s="195">
        <v>0</v>
      </c>
      <c r="I117" s="187">
        <v>0</v>
      </c>
      <c r="J117" s="187">
        <v>0</v>
      </c>
      <c r="K117" s="187">
        <v>0</v>
      </c>
      <c r="L117" s="187">
        <v>0</v>
      </c>
      <c r="M117" s="187">
        <v>0</v>
      </c>
      <c r="N117" s="187">
        <v>0</v>
      </c>
      <c r="O117" s="187">
        <v>0</v>
      </c>
      <c r="P117" s="187">
        <v>0</v>
      </c>
      <c r="Q117" s="187">
        <v>0</v>
      </c>
      <c r="R117" s="187">
        <v>0</v>
      </c>
      <c r="S117" s="187">
        <v>0</v>
      </c>
      <c r="T117" s="187">
        <v>0</v>
      </c>
      <c r="U117" s="187">
        <v>0</v>
      </c>
      <c r="V117" s="187">
        <v>0</v>
      </c>
      <c r="W117" s="187">
        <v>0</v>
      </c>
      <c r="X117" s="187">
        <v>0</v>
      </c>
      <c r="Y117" s="187">
        <v>0</v>
      </c>
      <c r="Z117" s="187">
        <v>0</v>
      </c>
      <c r="AA117" s="187">
        <v>0</v>
      </c>
      <c r="AB117" s="187">
        <v>0</v>
      </c>
      <c r="AC117" s="187">
        <v>0</v>
      </c>
      <c r="AD117" s="187">
        <v>0</v>
      </c>
      <c r="AE117" s="187">
        <v>0</v>
      </c>
      <c r="AF117" s="187">
        <v>0</v>
      </c>
      <c r="AG117" s="175">
        <v>1</v>
      </c>
      <c r="AH117" s="188">
        <v>164</v>
      </c>
      <c r="AI117" s="92">
        <f t="shared" si="11"/>
        <v>0</v>
      </c>
      <c r="AJ117" s="198">
        <v>0</v>
      </c>
      <c r="AK117" s="196">
        <v>0</v>
      </c>
      <c r="AL117" s="197">
        <v>0</v>
      </c>
      <c r="AN117" s="174">
        <f t="shared" si="6"/>
        <v>0</v>
      </c>
      <c r="AO117" s="174">
        <f t="shared" si="7"/>
        <v>0</v>
      </c>
      <c r="AQ117" s="92">
        <f t="shared" si="8"/>
        <v>0</v>
      </c>
      <c r="AR117" s="92">
        <f t="shared" si="9"/>
        <v>0</v>
      </c>
      <c r="AS117" s="92">
        <f t="shared" si="10"/>
        <v>0</v>
      </c>
      <c r="AU117" s="233">
        <v>0</v>
      </c>
      <c r="AV117" s="234">
        <v>0</v>
      </c>
      <c r="AW117" s="234">
        <v>0</v>
      </c>
      <c r="AX117" s="235">
        <v>0</v>
      </c>
      <c r="AY117" s="233">
        <v>0</v>
      </c>
      <c r="AZ117" s="234">
        <v>0</v>
      </c>
      <c r="BA117" s="234">
        <v>0</v>
      </c>
      <c r="BB117" s="234">
        <v>0</v>
      </c>
      <c r="BC117" s="234">
        <v>0</v>
      </c>
      <c r="BD117" s="235">
        <v>0</v>
      </c>
      <c r="BE117" s="233">
        <v>0</v>
      </c>
      <c r="BF117" s="234">
        <v>0</v>
      </c>
      <c r="BG117" s="234">
        <v>0</v>
      </c>
      <c r="BH117" s="235">
        <v>0</v>
      </c>
      <c r="BI117" s="233">
        <v>0</v>
      </c>
      <c r="BJ117" s="234">
        <v>0</v>
      </c>
      <c r="BK117" s="234">
        <v>0</v>
      </c>
      <c r="BL117" s="234">
        <v>0</v>
      </c>
      <c r="BM117" s="234">
        <v>0</v>
      </c>
      <c r="BN117" s="235">
        <v>0</v>
      </c>
      <c r="BO117" s="233">
        <v>0</v>
      </c>
      <c r="BP117" s="234">
        <v>0</v>
      </c>
      <c r="BQ117" s="234">
        <v>0</v>
      </c>
      <c r="BR117" s="235">
        <v>0</v>
      </c>
      <c r="BS117" s="233">
        <v>0</v>
      </c>
      <c r="BT117" s="234">
        <v>0</v>
      </c>
      <c r="BU117" s="234">
        <v>0</v>
      </c>
      <c r="BV117" s="234">
        <v>0</v>
      </c>
      <c r="BW117" s="234">
        <v>0</v>
      </c>
      <c r="BX117" s="235">
        <v>0</v>
      </c>
    </row>
    <row r="118" spans="1:76">
      <c r="A118" s="186" t="s">
        <v>793</v>
      </c>
      <c r="B118" s="187">
        <v>12</v>
      </c>
      <c r="C118" s="187">
        <v>0</v>
      </c>
      <c r="D118" s="186">
        <v>135</v>
      </c>
      <c r="E118" s="186">
        <v>141</v>
      </c>
      <c r="F118" s="187">
        <v>2206992</v>
      </c>
      <c r="G118" s="187">
        <v>2332166</v>
      </c>
      <c r="H118" s="195">
        <v>192726</v>
      </c>
      <c r="I118" s="187">
        <v>136753.27000000002</v>
      </c>
      <c r="J118" s="187">
        <v>-282808</v>
      </c>
      <c r="K118" s="187">
        <v>2370973</v>
      </c>
      <c r="L118" s="187">
        <v>2053294</v>
      </c>
      <c r="M118" s="187">
        <v>1971377</v>
      </c>
      <c r="N118" s="187">
        <v>2488800</v>
      </c>
      <c r="O118" s="187">
        <v>141202</v>
      </c>
      <c r="P118" s="187">
        <v>85728.35000000002</v>
      </c>
      <c r="Q118" s="187">
        <v>0</v>
      </c>
      <c r="R118" s="187">
        <v>3512</v>
      </c>
      <c r="S118" s="187">
        <v>-225062</v>
      </c>
      <c r="T118" s="187">
        <v>130554.35000000002</v>
      </c>
      <c r="U118" s="187">
        <v>0</v>
      </c>
      <c r="V118" s="187">
        <v>-34204</v>
      </c>
      <c r="W118" s="187">
        <v>0</v>
      </c>
      <c r="X118" s="187">
        <v>285958</v>
      </c>
      <c r="Y118" s="187">
        <v>3150</v>
      </c>
      <c r="Z118" s="187">
        <v>0</v>
      </c>
      <c r="AA118" s="187">
        <v>-34204</v>
      </c>
      <c r="AB118" s="187">
        <v>-34204</v>
      </c>
      <c r="AC118" s="187">
        <v>-34204</v>
      </c>
      <c r="AD118" s="187">
        <v>-34204</v>
      </c>
      <c r="AE118" s="187">
        <v>-34204</v>
      </c>
      <c r="AF118" s="187">
        <v>-111788</v>
      </c>
      <c r="AG118" s="175">
        <v>9.6999999999999993</v>
      </c>
      <c r="AH118" s="188">
        <v>47</v>
      </c>
      <c r="AI118" s="92">
        <f t="shared" si="11"/>
        <v>0</v>
      </c>
      <c r="AJ118" s="198">
        <v>-11364</v>
      </c>
      <c r="AK118" s="196">
        <v>-23202</v>
      </c>
      <c r="AL118" s="197">
        <v>362</v>
      </c>
      <c r="AN118" s="174">
        <f t="shared" si="6"/>
        <v>192726.35000000003</v>
      </c>
      <c r="AO118" s="174">
        <f t="shared" si="7"/>
        <v>-0.3500000000349246</v>
      </c>
      <c r="AQ118" s="92">
        <f t="shared" si="8"/>
        <v>2206992</v>
      </c>
      <c r="AR118" s="92">
        <f t="shared" si="9"/>
        <v>0</v>
      </c>
      <c r="AS118" s="92">
        <f t="shared" si="10"/>
        <v>-125173.99999999999</v>
      </c>
      <c r="AU118" s="233">
        <v>-225062</v>
      </c>
      <c r="AV118" s="234">
        <v>-225062</v>
      </c>
      <c r="AW118" s="234">
        <v>-23202</v>
      </c>
      <c r="AX118" s="235">
        <v>-201860</v>
      </c>
      <c r="AY118" s="233">
        <v>-23202</v>
      </c>
      <c r="AZ118" s="234">
        <v>-23202</v>
      </c>
      <c r="BA118" s="234">
        <v>-23202</v>
      </c>
      <c r="BB118" s="234">
        <v>-23202</v>
      </c>
      <c r="BC118" s="234">
        <v>-23202</v>
      </c>
      <c r="BD118" s="235">
        <v>-85850</v>
      </c>
      <c r="BE118" s="233">
        <v>3512</v>
      </c>
      <c r="BF118" s="234">
        <v>3512</v>
      </c>
      <c r="BG118" s="234">
        <v>362</v>
      </c>
      <c r="BH118" s="235">
        <v>3150</v>
      </c>
      <c r="BI118" s="233">
        <v>362</v>
      </c>
      <c r="BJ118" s="234">
        <v>362</v>
      </c>
      <c r="BK118" s="234">
        <v>362</v>
      </c>
      <c r="BL118" s="234">
        <v>362</v>
      </c>
      <c r="BM118" s="234">
        <v>362</v>
      </c>
      <c r="BN118" s="235">
        <v>1340</v>
      </c>
      <c r="BO118" s="233">
        <v>-106826</v>
      </c>
      <c r="BP118" s="234">
        <v>-95462</v>
      </c>
      <c r="BQ118" s="234">
        <v>-11364</v>
      </c>
      <c r="BR118" s="235">
        <v>-84098</v>
      </c>
      <c r="BS118" s="233">
        <v>-11364</v>
      </c>
      <c r="BT118" s="234">
        <v>-11364</v>
      </c>
      <c r="BU118" s="234">
        <v>-11364</v>
      </c>
      <c r="BV118" s="234">
        <v>-11364</v>
      </c>
      <c r="BW118" s="234">
        <v>-11364</v>
      </c>
      <c r="BX118" s="235">
        <v>-27278</v>
      </c>
    </row>
    <row r="119" spans="1:76">
      <c r="A119" s="186" t="s">
        <v>971</v>
      </c>
      <c r="B119" s="187">
        <v>0</v>
      </c>
      <c r="C119" s="187">
        <v>0</v>
      </c>
      <c r="D119" s="186">
        <v>3</v>
      </c>
      <c r="E119" s="186">
        <v>4</v>
      </c>
      <c r="F119" s="187">
        <v>10147</v>
      </c>
      <c r="G119" s="187">
        <v>7878</v>
      </c>
      <c r="H119" s="195">
        <v>936</v>
      </c>
      <c r="I119" s="187">
        <v>0</v>
      </c>
      <c r="J119" s="187">
        <v>1010</v>
      </c>
      <c r="K119" s="187">
        <v>11076</v>
      </c>
      <c r="L119" s="187">
        <v>9280</v>
      </c>
      <c r="M119" s="187">
        <v>8891</v>
      </c>
      <c r="N119" s="187">
        <v>11592</v>
      </c>
      <c r="O119" s="187">
        <v>314</v>
      </c>
      <c r="P119" s="187">
        <v>292</v>
      </c>
      <c r="Q119" s="187">
        <v>0</v>
      </c>
      <c r="R119" s="187">
        <v>1046</v>
      </c>
      <c r="S119" s="187">
        <v>617</v>
      </c>
      <c r="T119" s="187">
        <v>0</v>
      </c>
      <c r="U119" s="187">
        <v>0</v>
      </c>
      <c r="V119" s="187">
        <v>330</v>
      </c>
      <c r="W119" s="187">
        <v>0</v>
      </c>
      <c r="X119" s="187">
        <v>203</v>
      </c>
      <c r="Y119" s="187">
        <v>763</v>
      </c>
      <c r="Z119" s="187">
        <v>450</v>
      </c>
      <c r="AA119" s="187">
        <v>330</v>
      </c>
      <c r="AB119" s="187">
        <v>367</v>
      </c>
      <c r="AC119" s="187">
        <v>313</v>
      </c>
      <c r="AD119" s="187">
        <v>0</v>
      </c>
      <c r="AE119" s="187">
        <v>0</v>
      </c>
      <c r="AF119" s="187">
        <v>0</v>
      </c>
      <c r="AG119" s="175">
        <v>3.7</v>
      </c>
      <c r="AH119" s="188">
        <v>165</v>
      </c>
      <c r="AI119" s="92">
        <f t="shared" si="11"/>
        <v>0</v>
      </c>
      <c r="AJ119" s="198">
        <v>-120</v>
      </c>
      <c r="AK119" s="196">
        <v>167</v>
      </c>
      <c r="AL119" s="197">
        <v>283</v>
      </c>
      <c r="AN119" s="174">
        <f t="shared" si="6"/>
        <v>936</v>
      </c>
      <c r="AO119" s="174">
        <f t="shared" si="7"/>
        <v>0</v>
      </c>
      <c r="AQ119" s="92">
        <f t="shared" si="8"/>
        <v>10147</v>
      </c>
      <c r="AR119" s="92">
        <f t="shared" si="9"/>
        <v>0</v>
      </c>
      <c r="AS119" s="92">
        <f t="shared" si="10"/>
        <v>2269</v>
      </c>
      <c r="AU119" s="233">
        <v>617</v>
      </c>
      <c r="AV119" s="234">
        <v>617</v>
      </c>
      <c r="AW119" s="234">
        <v>167</v>
      </c>
      <c r="AX119" s="235">
        <v>450</v>
      </c>
      <c r="AY119" s="233">
        <v>167</v>
      </c>
      <c r="AZ119" s="234">
        <v>167</v>
      </c>
      <c r="BA119" s="234">
        <v>116</v>
      </c>
      <c r="BB119" s="234">
        <v>0</v>
      </c>
      <c r="BC119" s="234">
        <v>0</v>
      </c>
      <c r="BD119" s="235">
        <v>0</v>
      </c>
      <c r="BE119" s="233">
        <v>1046</v>
      </c>
      <c r="BF119" s="234">
        <v>1046</v>
      </c>
      <c r="BG119" s="234">
        <v>283</v>
      </c>
      <c r="BH119" s="235">
        <v>763</v>
      </c>
      <c r="BI119" s="233">
        <v>283</v>
      </c>
      <c r="BJ119" s="234">
        <v>283</v>
      </c>
      <c r="BK119" s="234">
        <v>197</v>
      </c>
      <c r="BL119" s="234">
        <v>0</v>
      </c>
      <c r="BM119" s="234">
        <v>0</v>
      </c>
      <c r="BN119" s="235">
        <v>0</v>
      </c>
      <c r="BO119" s="233">
        <v>-443</v>
      </c>
      <c r="BP119" s="234">
        <v>-323</v>
      </c>
      <c r="BQ119" s="234">
        <v>-120</v>
      </c>
      <c r="BR119" s="235">
        <v>-203</v>
      </c>
      <c r="BS119" s="233">
        <v>-120</v>
      </c>
      <c r="BT119" s="234">
        <v>-83</v>
      </c>
      <c r="BU119" s="234">
        <v>0</v>
      </c>
      <c r="BV119" s="234">
        <v>0</v>
      </c>
      <c r="BW119" s="234">
        <v>0</v>
      </c>
      <c r="BX119" s="235">
        <v>0</v>
      </c>
    </row>
    <row r="120" spans="1:76">
      <c r="A120" s="186" t="s">
        <v>972</v>
      </c>
      <c r="B120" s="187">
        <v>0</v>
      </c>
      <c r="C120" s="187">
        <v>0</v>
      </c>
      <c r="D120" s="186">
        <v>0</v>
      </c>
      <c r="E120" s="186">
        <v>0</v>
      </c>
      <c r="F120" s="187">
        <v>0</v>
      </c>
      <c r="G120" s="187">
        <v>0</v>
      </c>
      <c r="H120" s="195">
        <v>0</v>
      </c>
      <c r="I120" s="187">
        <v>0</v>
      </c>
      <c r="J120" s="187">
        <v>0</v>
      </c>
      <c r="K120" s="187">
        <v>0</v>
      </c>
      <c r="L120" s="187">
        <v>0</v>
      </c>
      <c r="M120" s="187">
        <v>0</v>
      </c>
      <c r="N120" s="187">
        <v>0</v>
      </c>
      <c r="O120" s="187">
        <v>0</v>
      </c>
      <c r="P120" s="187">
        <v>0</v>
      </c>
      <c r="Q120" s="187">
        <v>0</v>
      </c>
      <c r="R120" s="187">
        <v>0</v>
      </c>
      <c r="S120" s="187">
        <v>0</v>
      </c>
      <c r="T120" s="187">
        <v>0</v>
      </c>
      <c r="U120" s="187">
        <v>0</v>
      </c>
      <c r="V120" s="187">
        <v>0</v>
      </c>
      <c r="W120" s="187">
        <v>0</v>
      </c>
      <c r="X120" s="187">
        <v>0</v>
      </c>
      <c r="Y120" s="187">
        <v>0</v>
      </c>
      <c r="Z120" s="187">
        <v>0</v>
      </c>
      <c r="AA120" s="187">
        <v>0</v>
      </c>
      <c r="AB120" s="187">
        <v>0</v>
      </c>
      <c r="AC120" s="187">
        <v>0</v>
      </c>
      <c r="AD120" s="187">
        <v>0</v>
      </c>
      <c r="AE120" s="187">
        <v>0</v>
      </c>
      <c r="AF120" s="187">
        <v>0</v>
      </c>
      <c r="AG120" s="175">
        <v>1</v>
      </c>
      <c r="AH120" s="188">
        <v>166</v>
      </c>
      <c r="AI120" s="92">
        <f t="shared" si="11"/>
        <v>0</v>
      </c>
      <c r="AJ120" s="198">
        <v>0</v>
      </c>
      <c r="AK120" s="196">
        <v>0</v>
      </c>
      <c r="AL120" s="197">
        <v>0</v>
      </c>
      <c r="AN120" s="174">
        <f t="shared" si="6"/>
        <v>0</v>
      </c>
      <c r="AO120" s="174">
        <f t="shared" si="7"/>
        <v>0</v>
      </c>
      <c r="AQ120" s="92">
        <f t="shared" si="8"/>
        <v>0</v>
      </c>
      <c r="AR120" s="92">
        <f t="shared" si="9"/>
        <v>0</v>
      </c>
      <c r="AS120" s="92">
        <f t="shared" si="10"/>
        <v>0</v>
      </c>
      <c r="AU120" s="233">
        <v>0</v>
      </c>
      <c r="AV120" s="234">
        <v>0</v>
      </c>
      <c r="AW120" s="234">
        <v>0</v>
      </c>
      <c r="AX120" s="235">
        <v>0</v>
      </c>
      <c r="AY120" s="233">
        <v>0</v>
      </c>
      <c r="AZ120" s="234">
        <v>0</v>
      </c>
      <c r="BA120" s="234">
        <v>0</v>
      </c>
      <c r="BB120" s="234">
        <v>0</v>
      </c>
      <c r="BC120" s="234">
        <v>0</v>
      </c>
      <c r="BD120" s="235">
        <v>0</v>
      </c>
      <c r="BE120" s="233">
        <v>0</v>
      </c>
      <c r="BF120" s="234">
        <v>0</v>
      </c>
      <c r="BG120" s="234">
        <v>0</v>
      </c>
      <c r="BH120" s="235">
        <v>0</v>
      </c>
      <c r="BI120" s="233">
        <v>0</v>
      </c>
      <c r="BJ120" s="234">
        <v>0</v>
      </c>
      <c r="BK120" s="234">
        <v>0</v>
      </c>
      <c r="BL120" s="234">
        <v>0</v>
      </c>
      <c r="BM120" s="234">
        <v>0</v>
      </c>
      <c r="BN120" s="235">
        <v>0</v>
      </c>
      <c r="BO120" s="233">
        <v>0</v>
      </c>
      <c r="BP120" s="234">
        <v>0</v>
      </c>
      <c r="BQ120" s="234">
        <v>0</v>
      </c>
      <c r="BR120" s="235">
        <v>0</v>
      </c>
      <c r="BS120" s="233">
        <v>0</v>
      </c>
      <c r="BT120" s="234">
        <v>0</v>
      </c>
      <c r="BU120" s="234">
        <v>0</v>
      </c>
      <c r="BV120" s="234">
        <v>0</v>
      </c>
      <c r="BW120" s="234">
        <v>0</v>
      </c>
      <c r="BX120" s="235">
        <v>0</v>
      </c>
    </row>
    <row r="121" spans="1:76">
      <c r="A121" s="186" t="s">
        <v>973</v>
      </c>
      <c r="B121" s="187">
        <v>0</v>
      </c>
      <c r="C121" s="187">
        <v>0</v>
      </c>
      <c r="D121" s="186">
        <v>9</v>
      </c>
      <c r="E121" s="186">
        <v>10</v>
      </c>
      <c r="F121" s="187">
        <v>26575</v>
      </c>
      <c r="G121" s="187">
        <v>13142</v>
      </c>
      <c r="H121" s="195">
        <v>2754</v>
      </c>
      <c r="I121" s="187">
        <v>14.909999999999982</v>
      </c>
      <c r="J121" s="187">
        <v>10196</v>
      </c>
      <c r="K121" s="187">
        <v>28367</v>
      </c>
      <c r="L121" s="187">
        <v>24812</v>
      </c>
      <c r="M121" s="187">
        <v>23714</v>
      </c>
      <c r="N121" s="187">
        <v>29780</v>
      </c>
      <c r="O121" s="187">
        <v>903</v>
      </c>
      <c r="P121" s="187">
        <v>500</v>
      </c>
      <c r="Q121" s="187">
        <v>0</v>
      </c>
      <c r="R121" s="187">
        <v>10880</v>
      </c>
      <c r="S121" s="187">
        <v>1150</v>
      </c>
      <c r="T121" s="187">
        <v>0</v>
      </c>
      <c r="U121" s="187">
        <v>0</v>
      </c>
      <c r="V121" s="187">
        <v>1351</v>
      </c>
      <c r="W121" s="187">
        <v>0</v>
      </c>
      <c r="X121" s="187">
        <v>419</v>
      </c>
      <c r="Y121" s="187">
        <v>9600</v>
      </c>
      <c r="Z121" s="187">
        <v>1015</v>
      </c>
      <c r="AA121" s="187">
        <v>1351</v>
      </c>
      <c r="AB121" s="187">
        <v>1351</v>
      </c>
      <c r="AC121" s="187">
        <v>1351</v>
      </c>
      <c r="AD121" s="187">
        <v>1351</v>
      </c>
      <c r="AE121" s="187">
        <v>1351</v>
      </c>
      <c r="AF121" s="187">
        <v>3441</v>
      </c>
      <c r="AG121" s="175">
        <v>8.5</v>
      </c>
      <c r="AH121" s="188">
        <v>167</v>
      </c>
      <c r="AI121" s="92">
        <f t="shared" si="11"/>
        <v>0</v>
      </c>
      <c r="AJ121" s="198">
        <v>-64</v>
      </c>
      <c r="AK121" s="196">
        <v>135</v>
      </c>
      <c r="AL121" s="197">
        <v>1280</v>
      </c>
      <c r="AN121" s="174">
        <f t="shared" si="6"/>
        <v>2754</v>
      </c>
      <c r="AO121" s="174">
        <f t="shared" si="7"/>
        <v>0</v>
      </c>
      <c r="AQ121" s="92">
        <f t="shared" si="8"/>
        <v>26575</v>
      </c>
      <c r="AR121" s="92">
        <f t="shared" si="9"/>
        <v>0</v>
      </c>
      <c r="AS121" s="92">
        <f t="shared" si="10"/>
        <v>13433</v>
      </c>
      <c r="AU121" s="233">
        <v>1150</v>
      </c>
      <c r="AV121" s="234">
        <v>1150</v>
      </c>
      <c r="AW121" s="234">
        <v>135</v>
      </c>
      <c r="AX121" s="235">
        <v>1015</v>
      </c>
      <c r="AY121" s="233">
        <v>135</v>
      </c>
      <c r="AZ121" s="234">
        <v>135</v>
      </c>
      <c r="BA121" s="234">
        <v>135</v>
      </c>
      <c r="BB121" s="234">
        <v>135</v>
      </c>
      <c r="BC121" s="234">
        <v>135</v>
      </c>
      <c r="BD121" s="235">
        <v>340</v>
      </c>
      <c r="BE121" s="233">
        <v>10880</v>
      </c>
      <c r="BF121" s="234">
        <v>10880</v>
      </c>
      <c r="BG121" s="234">
        <v>1280</v>
      </c>
      <c r="BH121" s="235">
        <v>9600</v>
      </c>
      <c r="BI121" s="233">
        <v>1280</v>
      </c>
      <c r="BJ121" s="234">
        <v>1280</v>
      </c>
      <c r="BK121" s="234">
        <v>1280</v>
      </c>
      <c r="BL121" s="234">
        <v>1280</v>
      </c>
      <c r="BM121" s="234">
        <v>1280</v>
      </c>
      <c r="BN121" s="235">
        <v>3200</v>
      </c>
      <c r="BO121" s="233">
        <v>-547</v>
      </c>
      <c r="BP121" s="234">
        <v>-483</v>
      </c>
      <c r="BQ121" s="234">
        <v>-64</v>
      </c>
      <c r="BR121" s="235">
        <v>-419</v>
      </c>
      <c r="BS121" s="233">
        <v>-64</v>
      </c>
      <c r="BT121" s="234">
        <v>-64</v>
      </c>
      <c r="BU121" s="234">
        <v>-64</v>
      </c>
      <c r="BV121" s="234">
        <v>-64</v>
      </c>
      <c r="BW121" s="234">
        <v>-64</v>
      </c>
      <c r="BX121" s="235">
        <v>-99</v>
      </c>
    </row>
    <row r="122" spans="1:76">
      <c r="A122" s="186" t="s">
        <v>974</v>
      </c>
      <c r="B122" s="187">
        <v>0</v>
      </c>
      <c r="C122" s="187">
        <v>0</v>
      </c>
      <c r="D122" s="186">
        <v>0</v>
      </c>
      <c r="E122" s="186">
        <v>0</v>
      </c>
      <c r="F122" s="187">
        <v>0</v>
      </c>
      <c r="G122" s="187">
        <v>0</v>
      </c>
      <c r="H122" s="195">
        <v>0</v>
      </c>
      <c r="I122" s="187">
        <v>0</v>
      </c>
      <c r="J122" s="187">
        <v>0</v>
      </c>
      <c r="K122" s="187">
        <v>0</v>
      </c>
      <c r="L122" s="187">
        <v>0</v>
      </c>
      <c r="M122" s="187">
        <v>0</v>
      </c>
      <c r="N122" s="187">
        <v>0</v>
      </c>
      <c r="O122" s="187">
        <v>0</v>
      </c>
      <c r="P122" s="187">
        <v>0</v>
      </c>
      <c r="Q122" s="187">
        <v>0</v>
      </c>
      <c r="R122" s="187">
        <v>0</v>
      </c>
      <c r="S122" s="187">
        <v>0</v>
      </c>
      <c r="T122" s="187">
        <v>0</v>
      </c>
      <c r="U122" s="187">
        <v>0</v>
      </c>
      <c r="V122" s="187">
        <v>0</v>
      </c>
      <c r="W122" s="187">
        <v>0</v>
      </c>
      <c r="X122" s="187">
        <v>0</v>
      </c>
      <c r="Y122" s="187">
        <v>0</v>
      </c>
      <c r="Z122" s="187">
        <v>0</v>
      </c>
      <c r="AA122" s="187">
        <v>0</v>
      </c>
      <c r="AB122" s="187">
        <v>0</v>
      </c>
      <c r="AC122" s="187">
        <v>0</v>
      </c>
      <c r="AD122" s="187">
        <v>0</v>
      </c>
      <c r="AE122" s="187">
        <v>0</v>
      </c>
      <c r="AF122" s="187">
        <v>0</v>
      </c>
      <c r="AG122" s="175">
        <v>1</v>
      </c>
      <c r="AH122" s="188">
        <v>20</v>
      </c>
      <c r="AI122" s="92">
        <f t="shared" si="11"/>
        <v>0</v>
      </c>
      <c r="AJ122" s="198">
        <v>0</v>
      </c>
      <c r="AK122" s="196">
        <v>0</v>
      </c>
      <c r="AL122" s="197">
        <v>0</v>
      </c>
      <c r="AN122" s="174">
        <f t="shared" si="6"/>
        <v>0</v>
      </c>
      <c r="AO122" s="174">
        <f t="shared" si="7"/>
        <v>0</v>
      </c>
      <c r="AQ122" s="92">
        <f t="shared" si="8"/>
        <v>0</v>
      </c>
      <c r="AR122" s="92">
        <f t="shared" si="9"/>
        <v>0</v>
      </c>
      <c r="AS122" s="92">
        <f t="shared" si="10"/>
        <v>0</v>
      </c>
      <c r="AU122" s="233">
        <v>0</v>
      </c>
      <c r="AV122" s="234">
        <v>0</v>
      </c>
      <c r="AW122" s="234">
        <v>0</v>
      </c>
      <c r="AX122" s="235">
        <v>0</v>
      </c>
      <c r="AY122" s="233">
        <v>0</v>
      </c>
      <c r="AZ122" s="234">
        <v>0</v>
      </c>
      <c r="BA122" s="234">
        <v>0</v>
      </c>
      <c r="BB122" s="234">
        <v>0</v>
      </c>
      <c r="BC122" s="234">
        <v>0</v>
      </c>
      <c r="BD122" s="235">
        <v>0</v>
      </c>
      <c r="BE122" s="233">
        <v>0</v>
      </c>
      <c r="BF122" s="234">
        <v>0</v>
      </c>
      <c r="BG122" s="234">
        <v>0</v>
      </c>
      <c r="BH122" s="235">
        <v>0</v>
      </c>
      <c r="BI122" s="233">
        <v>0</v>
      </c>
      <c r="BJ122" s="234">
        <v>0</v>
      </c>
      <c r="BK122" s="234">
        <v>0</v>
      </c>
      <c r="BL122" s="234">
        <v>0</v>
      </c>
      <c r="BM122" s="234">
        <v>0</v>
      </c>
      <c r="BN122" s="235">
        <v>0</v>
      </c>
      <c r="BO122" s="233">
        <v>0</v>
      </c>
      <c r="BP122" s="234">
        <v>0</v>
      </c>
      <c r="BQ122" s="234">
        <v>0</v>
      </c>
      <c r="BR122" s="235">
        <v>0</v>
      </c>
      <c r="BS122" s="233">
        <v>0</v>
      </c>
      <c r="BT122" s="234">
        <v>0</v>
      </c>
      <c r="BU122" s="234">
        <v>0</v>
      </c>
      <c r="BV122" s="234">
        <v>0</v>
      </c>
      <c r="BW122" s="234">
        <v>0</v>
      </c>
      <c r="BX122" s="235">
        <v>0</v>
      </c>
    </row>
    <row r="123" spans="1:76">
      <c r="A123" s="186" t="s">
        <v>975</v>
      </c>
      <c r="B123" s="187">
        <v>0</v>
      </c>
      <c r="C123" s="187">
        <v>0</v>
      </c>
      <c r="D123" s="186">
        <v>27</v>
      </c>
      <c r="E123" s="186">
        <v>35</v>
      </c>
      <c r="F123" s="187">
        <v>35497</v>
      </c>
      <c r="G123" s="187">
        <v>23585</v>
      </c>
      <c r="H123" s="195">
        <v>5604</v>
      </c>
      <c r="I123" s="187">
        <v>848.32999999999993</v>
      </c>
      <c r="J123" s="187">
        <v>5385</v>
      </c>
      <c r="K123" s="187">
        <v>36898</v>
      </c>
      <c r="L123" s="187">
        <v>34003</v>
      </c>
      <c r="M123" s="187">
        <v>32655</v>
      </c>
      <c r="N123" s="187">
        <v>38751</v>
      </c>
      <c r="O123" s="187">
        <v>3951</v>
      </c>
      <c r="P123" s="187">
        <v>976.96000000000015</v>
      </c>
      <c r="Q123" s="187">
        <v>0</v>
      </c>
      <c r="R123" s="187">
        <v>4313</v>
      </c>
      <c r="S123" s="187">
        <v>2880</v>
      </c>
      <c r="T123" s="187">
        <v>208.96000000000015</v>
      </c>
      <c r="U123" s="187">
        <v>0</v>
      </c>
      <c r="V123" s="187">
        <v>676</v>
      </c>
      <c r="W123" s="187">
        <v>0</v>
      </c>
      <c r="X123" s="187">
        <v>999</v>
      </c>
      <c r="Y123" s="187">
        <v>3828</v>
      </c>
      <c r="Z123" s="187">
        <v>2556</v>
      </c>
      <c r="AA123" s="187">
        <v>676</v>
      </c>
      <c r="AB123" s="187">
        <v>676</v>
      </c>
      <c r="AC123" s="187">
        <v>676</v>
      </c>
      <c r="AD123" s="187">
        <v>676</v>
      </c>
      <c r="AE123" s="187">
        <v>676</v>
      </c>
      <c r="AF123" s="187">
        <v>2005</v>
      </c>
      <c r="AG123" s="175">
        <v>8.9</v>
      </c>
      <c r="AH123" s="188">
        <v>168</v>
      </c>
      <c r="AI123" s="92">
        <f t="shared" si="11"/>
        <v>0</v>
      </c>
      <c r="AJ123" s="198">
        <v>-133</v>
      </c>
      <c r="AK123" s="196">
        <v>324</v>
      </c>
      <c r="AL123" s="197">
        <v>485</v>
      </c>
      <c r="AN123" s="174">
        <f t="shared" si="6"/>
        <v>5603.96</v>
      </c>
      <c r="AO123" s="174">
        <f t="shared" si="7"/>
        <v>3.999999999996362E-2</v>
      </c>
      <c r="AQ123" s="92">
        <f t="shared" si="8"/>
        <v>35497</v>
      </c>
      <c r="AR123" s="92">
        <f t="shared" si="9"/>
        <v>0</v>
      </c>
      <c r="AS123" s="92">
        <f t="shared" si="10"/>
        <v>11911.999999999998</v>
      </c>
      <c r="AU123" s="233">
        <v>2880</v>
      </c>
      <c r="AV123" s="234">
        <v>2880</v>
      </c>
      <c r="AW123" s="234">
        <v>324</v>
      </c>
      <c r="AX123" s="235">
        <v>2556</v>
      </c>
      <c r="AY123" s="233">
        <v>324</v>
      </c>
      <c r="AZ123" s="234">
        <v>324</v>
      </c>
      <c r="BA123" s="234">
        <v>324</v>
      </c>
      <c r="BB123" s="234">
        <v>324</v>
      </c>
      <c r="BC123" s="234">
        <v>324</v>
      </c>
      <c r="BD123" s="235">
        <v>936</v>
      </c>
      <c r="BE123" s="233">
        <v>4313</v>
      </c>
      <c r="BF123" s="234">
        <v>4313</v>
      </c>
      <c r="BG123" s="234">
        <v>485</v>
      </c>
      <c r="BH123" s="235">
        <v>3828</v>
      </c>
      <c r="BI123" s="233">
        <v>485</v>
      </c>
      <c r="BJ123" s="234">
        <v>485</v>
      </c>
      <c r="BK123" s="234">
        <v>485</v>
      </c>
      <c r="BL123" s="234">
        <v>485</v>
      </c>
      <c r="BM123" s="234">
        <v>485</v>
      </c>
      <c r="BN123" s="235">
        <v>1403</v>
      </c>
      <c r="BO123" s="233">
        <v>-1265</v>
      </c>
      <c r="BP123" s="234">
        <v>-1132</v>
      </c>
      <c r="BQ123" s="234">
        <v>-133</v>
      </c>
      <c r="BR123" s="235">
        <v>-999</v>
      </c>
      <c r="BS123" s="233">
        <v>-133</v>
      </c>
      <c r="BT123" s="234">
        <v>-133</v>
      </c>
      <c r="BU123" s="234">
        <v>-133</v>
      </c>
      <c r="BV123" s="234">
        <v>-133</v>
      </c>
      <c r="BW123" s="234">
        <v>-133</v>
      </c>
      <c r="BX123" s="235">
        <v>-334</v>
      </c>
    </row>
    <row r="124" spans="1:76">
      <c r="A124" s="186" t="s">
        <v>976</v>
      </c>
      <c r="B124" s="187">
        <v>0</v>
      </c>
      <c r="C124" s="187">
        <v>0</v>
      </c>
      <c r="D124" s="186">
        <v>18</v>
      </c>
      <c r="E124" s="186">
        <v>24</v>
      </c>
      <c r="F124" s="187">
        <v>45572</v>
      </c>
      <c r="G124" s="187">
        <v>72058</v>
      </c>
      <c r="H124" s="195">
        <v>4545</v>
      </c>
      <c r="I124" s="187">
        <v>486.94999999999982</v>
      </c>
      <c r="J124" s="187">
        <v>-34130</v>
      </c>
      <c r="K124" s="187">
        <v>48826</v>
      </c>
      <c r="L124" s="187">
        <v>42520</v>
      </c>
      <c r="M124" s="187">
        <v>40561</v>
      </c>
      <c r="N124" s="187">
        <v>51485</v>
      </c>
      <c r="O124" s="187">
        <v>5657</v>
      </c>
      <c r="P124" s="187">
        <v>2761.83</v>
      </c>
      <c r="Q124" s="187">
        <v>0</v>
      </c>
      <c r="R124" s="187">
        <v>-37679</v>
      </c>
      <c r="S124" s="187">
        <v>3069</v>
      </c>
      <c r="T124" s="187">
        <v>294.82999999999993</v>
      </c>
      <c r="U124" s="187">
        <v>0</v>
      </c>
      <c r="V124" s="187">
        <v>-3873</v>
      </c>
      <c r="W124" s="187">
        <v>33873</v>
      </c>
      <c r="X124" s="187">
        <v>3016</v>
      </c>
      <c r="Y124" s="187">
        <v>0</v>
      </c>
      <c r="Z124" s="187">
        <v>2759</v>
      </c>
      <c r="AA124" s="187">
        <v>-3873</v>
      </c>
      <c r="AB124" s="187">
        <v>-3873</v>
      </c>
      <c r="AC124" s="187">
        <v>-3873</v>
      </c>
      <c r="AD124" s="187">
        <v>-3873</v>
      </c>
      <c r="AE124" s="187">
        <v>-3873</v>
      </c>
      <c r="AF124" s="187">
        <v>-14765</v>
      </c>
      <c r="AG124" s="175">
        <v>9.9</v>
      </c>
      <c r="AH124" s="188">
        <v>169</v>
      </c>
      <c r="AI124" s="92">
        <f t="shared" si="11"/>
        <v>0</v>
      </c>
      <c r="AJ124" s="198">
        <v>-377</v>
      </c>
      <c r="AK124" s="196">
        <v>310</v>
      </c>
      <c r="AL124" s="197">
        <v>-3806</v>
      </c>
      <c r="AN124" s="174">
        <f t="shared" si="6"/>
        <v>4545.83</v>
      </c>
      <c r="AO124" s="174">
        <f t="shared" si="7"/>
        <v>-0.82999999999992724</v>
      </c>
      <c r="AQ124" s="92">
        <f t="shared" si="8"/>
        <v>45572</v>
      </c>
      <c r="AR124" s="92">
        <f t="shared" si="9"/>
        <v>0</v>
      </c>
      <c r="AS124" s="92">
        <f t="shared" si="10"/>
        <v>-26486</v>
      </c>
      <c r="AU124" s="233">
        <v>3069</v>
      </c>
      <c r="AV124" s="234">
        <v>3069</v>
      </c>
      <c r="AW124" s="234">
        <v>310</v>
      </c>
      <c r="AX124" s="235">
        <v>2759</v>
      </c>
      <c r="AY124" s="233">
        <v>310</v>
      </c>
      <c r="AZ124" s="234">
        <v>310</v>
      </c>
      <c r="BA124" s="234">
        <v>310</v>
      </c>
      <c r="BB124" s="234">
        <v>310</v>
      </c>
      <c r="BC124" s="234">
        <v>310</v>
      </c>
      <c r="BD124" s="235">
        <v>1209</v>
      </c>
      <c r="BE124" s="233">
        <v>-37678</v>
      </c>
      <c r="BF124" s="234">
        <v>-37678</v>
      </c>
      <c r="BG124" s="234">
        <v>-3806</v>
      </c>
      <c r="BH124" s="235">
        <v>-33872</v>
      </c>
      <c r="BI124" s="233">
        <v>-3806</v>
      </c>
      <c r="BJ124" s="234">
        <v>-3806</v>
      </c>
      <c r="BK124" s="234">
        <v>-3806</v>
      </c>
      <c r="BL124" s="234">
        <v>-3806</v>
      </c>
      <c r="BM124" s="234">
        <v>-3806</v>
      </c>
      <c r="BN124" s="235">
        <v>-14842</v>
      </c>
      <c r="BO124" s="233">
        <v>-3770</v>
      </c>
      <c r="BP124" s="234">
        <v>-3393</v>
      </c>
      <c r="BQ124" s="234">
        <v>-377</v>
      </c>
      <c r="BR124" s="235">
        <v>-3016</v>
      </c>
      <c r="BS124" s="233">
        <v>-377</v>
      </c>
      <c r="BT124" s="234">
        <v>-377</v>
      </c>
      <c r="BU124" s="234">
        <v>-377</v>
      </c>
      <c r="BV124" s="234">
        <v>-377</v>
      </c>
      <c r="BW124" s="234">
        <v>-377</v>
      </c>
      <c r="BX124" s="235">
        <v>-1131</v>
      </c>
    </row>
    <row r="125" spans="1:76">
      <c r="A125" s="186" t="s">
        <v>977</v>
      </c>
      <c r="B125" s="187">
        <v>0</v>
      </c>
      <c r="C125" s="187">
        <v>0</v>
      </c>
      <c r="D125" s="186">
        <v>9</v>
      </c>
      <c r="E125" s="186">
        <v>9</v>
      </c>
      <c r="F125" s="187">
        <v>25412</v>
      </c>
      <c r="G125" s="187">
        <v>38535</v>
      </c>
      <c r="H125" s="195">
        <v>1884</v>
      </c>
      <c r="I125" s="187">
        <v>283.12000000000012</v>
      </c>
      <c r="J125" s="187">
        <v>-16083</v>
      </c>
      <c r="K125" s="187">
        <v>26752</v>
      </c>
      <c r="L125" s="187">
        <v>24113</v>
      </c>
      <c r="M125" s="187">
        <v>23142</v>
      </c>
      <c r="N125" s="187">
        <v>27974</v>
      </c>
      <c r="O125" s="187">
        <v>2407</v>
      </c>
      <c r="P125" s="187">
        <v>1453.7000000000003</v>
      </c>
      <c r="Q125" s="187">
        <v>0</v>
      </c>
      <c r="R125" s="187">
        <v>-18348</v>
      </c>
      <c r="S125" s="187">
        <v>1602</v>
      </c>
      <c r="T125" s="187">
        <v>237.70000000000027</v>
      </c>
      <c r="U125" s="187">
        <v>0</v>
      </c>
      <c r="V125" s="187">
        <v>-1976</v>
      </c>
      <c r="W125" s="187">
        <v>16375</v>
      </c>
      <c r="X125" s="187">
        <v>1138</v>
      </c>
      <c r="Y125" s="187">
        <v>0</v>
      </c>
      <c r="Z125" s="187">
        <v>1430</v>
      </c>
      <c r="AA125" s="187">
        <v>-1976</v>
      </c>
      <c r="AB125" s="187">
        <v>-1976</v>
      </c>
      <c r="AC125" s="187">
        <v>-1976</v>
      </c>
      <c r="AD125" s="187">
        <v>-1976</v>
      </c>
      <c r="AE125" s="187">
        <v>-1976</v>
      </c>
      <c r="AF125" s="187">
        <v>-6203</v>
      </c>
      <c r="AG125" s="175">
        <v>9.3000000000000007</v>
      </c>
      <c r="AH125" s="188">
        <v>170</v>
      </c>
      <c r="AI125" s="92">
        <f t="shared" si="11"/>
        <v>0</v>
      </c>
      <c r="AJ125" s="198">
        <v>-175</v>
      </c>
      <c r="AK125" s="196">
        <v>172</v>
      </c>
      <c r="AL125" s="197">
        <v>-1973</v>
      </c>
      <c r="AN125" s="174">
        <f t="shared" si="6"/>
        <v>1884.7000000000003</v>
      </c>
      <c r="AO125" s="174">
        <f t="shared" si="7"/>
        <v>-0.70000000000027285</v>
      </c>
      <c r="AQ125" s="92">
        <f t="shared" si="8"/>
        <v>25412</v>
      </c>
      <c r="AR125" s="92">
        <f t="shared" si="9"/>
        <v>0</v>
      </c>
      <c r="AS125" s="92">
        <f t="shared" si="10"/>
        <v>-13123</v>
      </c>
      <c r="AU125" s="233">
        <v>1602</v>
      </c>
      <c r="AV125" s="234">
        <v>1602</v>
      </c>
      <c r="AW125" s="234">
        <v>172</v>
      </c>
      <c r="AX125" s="235">
        <v>1430</v>
      </c>
      <c r="AY125" s="233">
        <v>172</v>
      </c>
      <c r="AZ125" s="234">
        <v>172</v>
      </c>
      <c r="BA125" s="234">
        <v>172</v>
      </c>
      <c r="BB125" s="234">
        <v>172</v>
      </c>
      <c r="BC125" s="234">
        <v>172</v>
      </c>
      <c r="BD125" s="235">
        <v>570</v>
      </c>
      <c r="BE125" s="233">
        <v>-18347</v>
      </c>
      <c r="BF125" s="234">
        <v>-18347</v>
      </c>
      <c r="BG125" s="234">
        <v>-1973</v>
      </c>
      <c r="BH125" s="235">
        <v>-16374</v>
      </c>
      <c r="BI125" s="233">
        <v>-1973</v>
      </c>
      <c r="BJ125" s="234">
        <v>-1973</v>
      </c>
      <c r="BK125" s="234">
        <v>-1973</v>
      </c>
      <c r="BL125" s="234">
        <v>-1973</v>
      </c>
      <c r="BM125" s="234">
        <v>-1973</v>
      </c>
      <c r="BN125" s="235">
        <v>-6509</v>
      </c>
      <c r="BO125" s="233">
        <v>-1488</v>
      </c>
      <c r="BP125" s="234">
        <v>-1313</v>
      </c>
      <c r="BQ125" s="234">
        <v>-175</v>
      </c>
      <c r="BR125" s="235">
        <v>-1138</v>
      </c>
      <c r="BS125" s="233">
        <v>-175</v>
      </c>
      <c r="BT125" s="234">
        <v>-175</v>
      </c>
      <c r="BU125" s="234">
        <v>-175</v>
      </c>
      <c r="BV125" s="234">
        <v>-175</v>
      </c>
      <c r="BW125" s="234">
        <v>-175</v>
      </c>
      <c r="BX125" s="235">
        <v>-263</v>
      </c>
    </row>
    <row r="126" spans="1:76">
      <c r="A126" s="186" t="s">
        <v>978</v>
      </c>
      <c r="B126" s="187">
        <v>0</v>
      </c>
      <c r="C126" s="187">
        <v>0</v>
      </c>
      <c r="D126" s="186">
        <v>0</v>
      </c>
      <c r="E126" s="186">
        <v>0</v>
      </c>
      <c r="F126" s="187">
        <v>0</v>
      </c>
      <c r="G126" s="187">
        <v>0</v>
      </c>
      <c r="H126" s="195">
        <v>0</v>
      </c>
      <c r="I126" s="187">
        <v>0</v>
      </c>
      <c r="J126" s="187">
        <v>0</v>
      </c>
      <c r="K126" s="187">
        <v>0</v>
      </c>
      <c r="L126" s="187">
        <v>0</v>
      </c>
      <c r="M126" s="187">
        <v>0</v>
      </c>
      <c r="N126" s="187">
        <v>0</v>
      </c>
      <c r="O126" s="187">
        <v>0</v>
      </c>
      <c r="P126" s="187">
        <v>0</v>
      </c>
      <c r="Q126" s="187">
        <v>0</v>
      </c>
      <c r="R126" s="187">
        <v>0</v>
      </c>
      <c r="S126" s="187">
        <v>0</v>
      </c>
      <c r="T126" s="187">
        <v>0</v>
      </c>
      <c r="U126" s="187">
        <v>0</v>
      </c>
      <c r="V126" s="187">
        <v>0</v>
      </c>
      <c r="W126" s="187">
        <v>0</v>
      </c>
      <c r="X126" s="187">
        <v>0</v>
      </c>
      <c r="Y126" s="187">
        <v>0</v>
      </c>
      <c r="Z126" s="187">
        <v>0</v>
      </c>
      <c r="AA126" s="187">
        <v>0</v>
      </c>
      <c r="AB126" s="187">
        <v>0</v>
      </c>
      <c r="AC126" s="187">
        <v>0</v>
      </c>
      <c r="AD126" s="187">
        <v>0</v>
      </c>
      <c r="AE126" s="187">
        <v>0</v>
      </c>
      <c r="AF126" s="187">
        <v>0</v>
      </c>
      <c r="AG126" s="175">
        <v>1</v>
      </c>
      <c r="AH126" s="188">
        <v>171</v>
      </c>
      <c r="AI126" s="92">
        <f t="shared" si="11"/>
        <v>0</v>
      </c>
      <c r="AJ126" s="198">
        <v>0</v>
      </c>
      <c r="AK126" s="196">
        <v>0</v>
      </c>
      <c r="AL126" s="197">
        <v>0</v>
      </c>
      <c r="AN126" s="174">
        <f t="shared" si="6"/>
        <v>0</v>
      </c>
      <c r="AO126" s="174">
        <f t="shared" si="7"/>
        <v>0</v>
      </c>
      <c r="AQ126" s="92">
        <f t="shared" si="8"/>
        <v>0</v>
      </c>
      <c r="AR126" s="92">
        <f t="shared" si="9"/>
        <v>0</v>
      </c>
      <c r="AS126" s="92">
        <f t="shared" si="10"/>
        <v>0</v>
      </c>
      <c r="AU126" s="233">
        <v>0</v>
      </c>
      <c r="AV126" s="234">
        <v>0</v>
      </c>
      <c r="AW126" s="234">
        <v>0</v>
      </c>
      <c r="AX126" s="235">
        <v>0</v>
      </c>
      <c r="AY126" s="233">
        <v>0</v>
      </c>
      <c r="AZ126" s="234">
        <v>0</v>
      </c>
      <c r="BA126" s="234">
        <v>0</v>
      </c>
      <c r="BB126" s="234">
        <v>0</v>
      </c>
      <c r="BC126" s="234">
        <v>0</v>
      </c>
      <c r="BD126" s="235">
        <v>0</v>
      </c>
      <c r="BE126" s="233">
        <v>0</v>
      </c>
      <c r="BF126" s="234">
        <v>0</v>
      </c>
      <c r="BG126" s="234">
        <v>0</v>
      </c>
      <c r="BH126" s="235">
        <v>0</v>
      </c>
      <c r="BI126" s="233">
        <v>0</v>
      </c>
      <c r="BJ126" s="234">
        <v>0</v>
      </c>
      <c r="BK126" s="234">
        <v>0</v>
      </c>
      <c r="BL126" s="234">
        <v>0</v>
      </c>
      <c r="BM126" s="234">
        <v>0</v>
      </c>
      <c r="BN126" s="235">
        <v>0</v>
      </c>
      <c r="BO126" s="233">
        <v>0</v>
      </c>
      <c r="BP126" s="234">
        <v>0</v>
      </c>
      <c r="BQ126" s="234">
        <v>0</v>
      </c>
      <c r="BR126" s="235">
        <v>0</v>
      </c>
      <c r="BS126" s="233">
        <v>0</v>
      </c>
      <c r="BT126" s="234">
        <v>0</v>
      </c>
      <c r="BU126" s="234">
        <v>0</v>
      </c>
      <c r="BV126" s="234">
        <v>0</v>
      </c>
      <c r="BW126" s="234">
        <v>0</v>
      </c>
      <c r="BX126" s="235">
        <v>0</v>
      </c>
    </row>
    <row r="127" spans="1:76">
      <c r="A127" s="186" t="s">
        <v>979</v>
      </c>
      <c r="B127" s="187">
        <v>0</v>
      </c>
      <c r="C127" s="187">
        <v>0</v>
      </c>
      <c r="D127" s="186">
        <v>24</v>
      </c>
      <c r="E127" s="186">
        <v>24</v>
      </c>
      <c r="F127" s="187">
        <v>31146</v>
      </c>
      <c r="G127" s="187">
        <v>63326</v>
      </c>
      <c r="H127" s="195">
        <v>3776</v>
      </c>
      <c r="I127" s="187">
        <v>777.07999999999947</v>
      </c>
      <c r="J127" s="187">
        <v>-38997</v>
      </c>
      <c r="K127" s="187">
        <v>34844</v>
      </c>
      <c r="L127" s="187">
        <v>27777</v>
      </c>
      <c r="M127" s="187">
        <v>26168</v>
      </c>
      <c r="N127" s="187">
        <v>37455</v>
      </c>
      <c r="O127" s="187">
        <v>6111</v>
      </c>
      <c r="P127" s="187">
        <v>2465.4500000000003</v>
      </c>
      <c r="Q127" s="187">
        <v>0</v>
      </c>
      <c r="R127" s="187">
        <v>-41689</v>
      </c>
      <c r="S127" s="187">
        <v>1322</v>
      </c>
      <c r="T127" s="187">
        <v>389.45000000000016</v>
      </c>
      <c r="U127" s="187">
        <v>0</v>
      </c>
      <c r="V127" s="187">
        <v>-4800</v>
      </c>
      <c r="W127" s="187">
        <v>37158</v>
      </c>
      <c r="X127" s="187">
        <v>3017</v>
      </c>
      <c r="Y127" s="187">
        <v>0</v>
      </c>
      <c r="Z127" s="187">
        <v>1178</v>
      </c>
      <c r="AA127" s="187">
        <v>-4800</v>
      </c>
      <c r="AB127" s="187">
        <v>-4800</v>
      </c>
      <c r="AC127" s="187">
        <v>-4800</v>
      </c>
      <c r="AD127" s="187">
        <v>-4800</v>
      </c>
      <c r="AE127" s="187">
        <v>-4800</v>
      </c>
      <c r="AF127" s="187">
        <v>-14997</v>
      </c>
      <c r="AG127" s="175">
        <v>9.1999999999999993</v>
      </c>
      <c r="AH127" s="188">
        <v>573</v>
      </c>
      <c r="AI127" s="92">
        <f t="shared" si="11"/>
        <v>0</v>
      </c>
      <c r="AJ127" s="198">
        <v>-413</v>
      </c>
      <c r="AK127" s="196">
        <v>144</v>
      </c>
      <c r="AL127" s="197">
        <v>-4531</v>
      </c>
      <c r="AN127" s="174">
        <f t="shared" si="6"/>
        <v>3776.4500000000007</v>
      </c>
      <c r="AO127" s="174">
        <f t="shared" si="7"/>
        <v>-0.4500000000007276</v>
      </c>
      <c r="AQ127" s="92">
        <f t="shared" si="8"/>
        <v>31145.999999999996</v>
      </c>
      <c r="AR127" s="92">
        <f t="shared" si="9"/>
        <v>0</v>
      </c>
      <c r="AS127" s="92">
        <f t="shared" si="10"/>
        <v>-32180.000000000004</v>
      </c>
      <c r="AU127" s="233">
        <v>1322</v>
      </c>
      <c r="AV127" s="234">
        <v>1322</v>
      </c>
      <c r="AW127" s="234">
        <v>144</v>
      </c>
      <c r="AX127" s="235">
        <v>1178</v>
      </c>
      <c r="AY127" s="233">
        <v>144</v>
      </c>
      <c r="AZ127" s="234">
        <v>144</v>
      </c>
      <c r="BA127" s="234">
        <v>144</v>
      </c>
      <c r="BB127" s="234">
        <v>144</v>
      </c>
      <c r="BC127" s="234">
        <v>144</v>
      </c>
      <c r="BD127" s="235">
        <v>458</v>
      </c>
      <c r="BE127" s="233">
        <v>-41689</v>
      </c>
      <c r="BF127" s="234">
        <v>-41689</v>
      </c>
      <c r="BG127" s="234">
        <v>-4531</v>
      </c>
      <c r="BH127" s="235">
        <v>-37158</v>
      </c>
      <c r="BI127" s="233">
        <v>-4531</v>
      </c>
      <c r="BJ127" s="234">
        <v>-4531</v>
      </c>
      <c r="BK127" s="234">
        <v>-4531</v>
      </c>
      <c r="BL127" s="234">
        <v>-4531</v>
      </c>
      <c r="BM127" s="234">
        <v>-4531</v>
      </c>
      <c r="BN127" s="235">
        <v>-14503</v>
      </c>
      <c r="BO127" s="233">
        <v>-3843</v>
      </c>
      <c r="BP127" s="234">
        <v>-3430</v>
      </c>
      <c r="BQ127" s="234">
        <v>-413</v>
      </c>
      <c r="BR127" s="235">
        <v>-3017</v>
      </c>
      <c r="BS127" s="233">
        <v>-413</v>
      </c>
      <c r="BT127" s="234">
        <v>-413</v>
      </c>
      <c r="BU127" s="234">
        <v>-413</v>
      </c>
      <c r="BV127" s="234">
        <v>-413</v>
      </c>
      <c r="BW127" s="234">
        <v>-413</v>
      </c>
      <c r="BX127" s="235">
        <v>-952</v>
      </c>
    </row>
    <row r="128" spans="1:76">
      <c r="A128" s="186" t="s">
        <v>980</v>
      </c>
      <c r="B128" s="187">
        <v>0</v>
      </c>
      <c r="C128" s="187">
        <v>0</v>
      </c>
      <c r="D128" s="186">
        <v>12</v>
      </c>
      <c r="E128" s="186">
        <v>12</v>
      </c>
      <c r="F128" s="187">
        <v>17148</v>
      </c>
      <c r="G128" s="187">
        <v>12233</v>
      </c>
      <c r="H128" s="195">
        <v>2797</v>
      </c>
      <c r="I128" s="187">
        <v>194.74</v>
      </c>
      <c r="J128" s="187">
        <v>1607</v>
      </c>
      <c r="K128" s="187">
        <v>18311</v>
      </c>
      <c r="L128" s="187">
        <v>16001</v>
      </c>
      <c r="M128" s="187">
        <v>15189</v>
      </c>
      <c r="N128" s="187">
        <v>19386</v>
      </c>
      <c r="O128" s="187">
        <v>2090</v>
      </c>
      <c r="P128" s="187">
        <v>509.67999999999995</v>
      </c>
      <c r="Q128" s="187">
        <v>0</v>
      </c>
      <c r="R128" s="187">
        <v>1185</v>
      </c>
      <c r="S128" s="187">
        <v>1140</v>
      </c>
      <c r="T128" s="187">
        <v>9.6799999999999784</v>
      </c>
      <c r="U128" s="187">
        <v>0</v>
      </c>
      <c r="V128" s="187">
        <v>197</v>
      </c>
      <c r="W128" s="187">
        <v>0</v>
      </c>
      <c r="X128" s="187">
        <v>463</v>
      </c>
      <c r="Y128" s="187">
        <v>1055</v>
      </c>
      <c r="Z128" s="187">
        <v>1015</v>
      </c>
      <c r="AA128" s="187">
        <v>197</v>
      </c>
      <c r="AB128" s="187">
        <v>197</v>
      </c>
      <c r="AC128" s="187">
        <v>197</v>
      </c>
      <c r="AD128" s="187">
        <v>197</v>
      </c>
      <c r="AE128" s="187">
        <v>197</v>
      </c>
      <c r="AF128" s="187">
        <v>622</v>
      </c>
      <c r="AG128" s="175">
        <v>9.1</v>
      </c>
      <c r="AH128" s="188">
        <v>172</v>
      </c>
      <c r="AI128" s="92">
        <f t="shared" si="11"/>
        <v>0</v>
      </c>
      <c r="AJ128" s="198">
        <v>-58</v>
      </c>
      <c r="AK128" s="196">
        <v>125</v>
      </c>
      <c r="AL128" s="197">
        <v>130</v>
      </c>
      <c r="AN128" s="174">
        <f t="shared" si="6"/>
        <v>2796.68</v>
      </c>
      <c r="AO128" s="174">
        <f t="shared" si="7"/>
        <v>0.32000000000016371</v>
      </c>
      <c r="AQ128" s="92">
        <f t="shared" si="8"/>
        <v>17148</v>
      </c>
      <c r="AR128" s="92">
        <f t="shared" si="9"/>
        <v>0</v>
      </c>
      <c r="AS128" s="92">
        <f t="shared" si="10"/>
        <v>4915</v>
      </c>
      <c r="AU128" s="233">
        <v>1140</v>
      </c>
      <c r="AV128" s="234">
        <v>1140</v>
      </c>
      <c r="AW128" s="234">
        <v>125</v>
      </c>
      <c r="AX128" s="235">
        <v>1015</v>
      </c>
      <c r="AY128" s="233">
        <v>125</v>
      </c>
      <c r="AZ128" s="234">
        <v>125</v>
      </c>
      <c r="BA128" s="234">
        <v>125</v>
      </c>
      <c r="BB128" s="234">
        <v>125</v>
      </c>
      <c r="BC128" s="234">
        <v>125</v>
      </c>
      <c r="BD128" s="235">
        <v>390</v>
      </c>
      <c r="BE128" s="233">
        <v>1185</v>
      </c>
      <c r="BF128" s="234">
        <v>1185</v>
      </c>
      <c r="BG128" s="234">
        <v>130</v>
      </c>
      <c r="BH128" s="235">
        <v>1055</v>
      </c>
      <c r="BI128" s="233">
        <v>130</v>
      </c>
      <c r="BJ128" s="234">
        <v>130</v>
      </c>
      <c r="BK128" s="234">
        <v>130</v>
      </c>
      <c r="BL128" s="234">
        <v>130</v>
      </c>
      <c r="BM128" s="234">
        <v>130</v>
      </c>
      <c r="BN128" s="235">
        <v>405</v>
      </c>
      <c r="BO128" s="233">
        <v>-579</v>
      </c>
      <c r="BP128" s="234">
        <v>-521</v>
      </c>
      <c r="BQ128" s="234">
        <v>-58</v>
      </c>
      <c r="BR128" s="235">
        <v>-463</v>
      </c>
      <c r="BS128" s="233">
        <v>-58</v>
      </c>
      <c r="BT128" s="234">
        <v>-58</v>
      </c>
      <c r="BU128" s="234">
        <v>-58</v>
      </c>
      <c r="BV128" s="234">
        <v>-58</v>
      </c>
      <c r="BW128" s="234">
        <v>-58</v>
      </c>
      <c r="BX128" s="235">
        <v>-173</v>
      </c>
    </row>
    <row r="129" spans="1:76">
      <c r="A129" s="186" t="s">
        <v>981</v>
      </c>
      <c r="B129" s="187">
        <v>0</v>
      </c>
      <c r="C129" s="187">
        <v>0</v>
      </c>
      <c r="D129" s="186">
        <v>0</v>
      </c>
      <c r="E129" s="186">
        <v>0</v>
      </c>
      <c r="F129" s="187">
        <v>0</v>
      </c>
      <c r="G129" s="187">
        <v>0</v>
      </c>
      <c r="H129" s="195">
        <v>0</v>
      </c>
      <c r="I129" s="187">
        <v>0</v>
      </c>
      <c r="J129" s="187">
        <v>0</v>
      </c>
      <c r="K129" s="187">
        <v>0</v>
      </c>
      <c r="L129" s="187">
        <v>0</v>
      </c>
      <c r="M129" s="187">
        <v>0</v>
      </c>
      <c r="N129" s="187">
        <v>0</v>
      </c>
      <c r="O129" s="187">
        <v>0</v>
      </c>
      <c r="P129" s="187">
        <v>0</v>
      </c>
      <c r="Q129" s="187">
        <v>0</v>
      </c>
      <c r="R129" s="187">
        <v>0</v>
      </c>
      <c r="S129" s="187">
        <v>0</v>
      </c>
      <c r="T129" s="187">
        <v>0</v>
      </c>
      <c r="U129" s="187">
        <v>0</v>
      </c>
      <c r="V129" s="187">
        <v>0</v>
      </c>
      <c r="W129" s="187">
        <v>0</v>
      </c>
      <c r="X129" s="187">
        <v>0</v>
      </c>
      <c r="Y129" s="187">
        <v>0</v>
      </c>
      <c r="Z129" s="187">
        <v>0</v>
      </c>
      <c r="AA129" s="187">
        <v>0</v>
      </c>
      <c r="AB129" s="187">
        <v>0</v>
      </c>
      <c r="AC129" s="187">
        <v>0</v>
      </c>
      <c r="AD129" s="187">
        <v>0</v>
      </c>
      <c r="AE129" s="187">
        <v>0</v>
      </c>
      <c r="AF129" s="187">
        <v>0</v>
      </c>
      <c r="AG129" s="175">
        <v>1</v>
      </c>
      <c r="AH129" s="188">
        <v>173</v>
      </c>
      <c r="AI129" s="92">
        <f t="shared" si="11"/>
        <v>0</v>
      </c>
      <c r="AJ129" s="198">
        <v>0</v>
      </c>
      <c r="AK129" s="196">
        <v>0</v>
      </c>
      <c r="AL129" s="197">
        <v>0</v>
      </c>
      <c r="AN129" s="174">
        <f t="shared" si="6"/>
        <v>0</v>
      </c>
      <c r="AO129" s="174">
        <f t="shared" si="7"/>
        <v>0</v>
      </c>
      <c r="AQ129" s="92">
        <f t="shared" si="8"/>
        <v>0</v>
      </c>
      <c r="AR129" s="92">
        <f t="shared" si="9"/>
        <v>0</v>
      </c>
      <c r="AS129" s="92">
        <f t="shared" si="10"/>
        <v>0</v>
      </c>
      <c r="AU129" s="233">
        <v>0</v>
      </c>
      <c r="AV129" s="234">
        <v>0</v>
      </c>
      <c r="AW129" s="234">
        <v>0</v>
      </c>
      <c r="AX129" s="235">
        <v>0</v>
      </c>
      <c r="AY129" s="233">
        <v>0</v>
      </c>
      <c r="AZ129" s="234">
        <v>0</v>
      </c>
      <c r="BA129" s="234">
        <v>0</v>
      </c>
      <c r="BB129" s="234">
        <v>0</v>
      </c>
      <c r="BC129" s="234">
        <v>0</v>
      </c>
      <c r="BD129" s="235">
        <v>0</v>
      </c>
      <c r="BE129" s="233">
        <v>0</v>
      </c>
      <c r="BF129" s="234">
        <v>0</v>
      </c>
      <c r="BG129" s="234">
        <v>0</v>
      </c>
      <c r="BH129" s="235">
        <v>0</v>
      </c>
      <c r="BI129" s="233">
        <v>0</v>
      </c>
      <c r="BJ129" s="234">
        <v>0</v>
      </c>
      <c r="BK129" s="234">
        <v>0</v>
      </c>
      <c r="BL129" s="234">
        <v>0</v>
      </c>
      <c r="BM129" s="234">
        <v>0</v>
      </c>
      <c r="BN129" s="235">
        <v>0</v>
      </c>
      <c r="BO129" s="233">
        <v>0</v>
      </c>
      <c r="BP129" s="234">
        <v>0</v>
      </c>
      <c r="BQ129" s="234">
        <v>0</v>
      </c>
      <c r="BR129" s="235">
        <v>0</v>
      </c>
      <c r="BS129" s="233">
        <v>0</v>
      </c>
      <c r="BT129" s="234">
        <v>0</v>
      </c>
      <c r="BU129" s="234">
        <v>0</v>
      </c>
      <c r="BV129" s="234">
        <v>0</v>
      </c>
      <c r="BW129" s="234">
        <v>0</v>
      </c>
      <c r="BX129" s="235">
        <v>0</v>
      </c>
    </row>
    <row r="130" spans="1:76">
      <c r="A130" s="186" t="s">
        <v>794</v>
      </c>
      <c r="B130" s="187">
        <v>0</v>
      </c>
      <c r="C130" s="187">
        <v>0</v>
      </c>
      <c r="D130" s="186">
        <v>0</v>
      </c>
      <c r="E130" s="186">
        <v>0</v>
      </c>
      <c r="F130" s="187">
        <v>0</v>
      </c>
      <c r="G130" s="187">
        <v>3649</v>
      </c>
      <c r="H130" s="195">
        <v>-3670</v>
      </c>
      <c r="I130" s="187">
        <v>0</v>
      </c>
      <c r="J130" s="187">
        <v>-274</v>
      </c>
      <c r="K130" s="187">
        <v>0</v>
      </c>
      <c r="L130" s="187">
        <v>0</v>
      </c>
      <c r="M130" s="187">
        <v>0</v>
      </c>
      <c r="N130" s="187">
        <v>0</v>
      </c>
      <c r="O130" s="187">
        <v>262</v>
      </c>
      <c r="P130" s="187">
        <v>139</v>
      </c>
      <c r="Q130" s="187">
        <v>0</v>
      </c>
      <c r="R130" s="187">
        <v>-4050</v>
      </c>
      <c r="S130" s="187">
        <v>0</v>
      </c>
      <c r="T130" s="187">
        <v>0</v>
      </c>
      <c r="U130" s="187">
        <v>0</v>
      </c>
      <c r="V130" s="187">
        <v>-4071</v>
      </c>
      <c r="W130" s="187">
        <v>0</v>
      </c>
      <c r="X130" s="187">
        <v>274</v>
      </c>
      <c r="Y130" s="187">
        <v>0</v>
      </c>
      <c r="Z130" s="187">
        <v>0</v>
      </c>
      <c r="AA130" s="187">
        <v>-21</v>
      </c>
      <c r="AB130" s="187">
        <v>-21</v>
      </c>
      <c r="AC130" s="187">
        <v>-21</v>
      </c>
      <c r="AD130" s="187">
        <v>-21</v>
      </c>
      <c r="AE130" s="187">
        <v>-21</v>
      </c>
      <c r="AF130" s="187">
        <v>-169</v>
      </c>
      <c r="AG130" s="175">
        <v>1</v>
      </c>
      <c r="AH130" s="188">
        <v>174</v>
      </c>
      <c r="AI130" s="92">
        <f t="shared" si="11"/>
        <v>0</v>
      </c>
      <c r="AJ130" s="198">
        <v>-21</v>
      </c>
      <c r="AK130" s="196">
        <v>0</v>
      </c>
      <c r="AL130" s="197">
        <v>-4050</v>
      </c>
      <c r="AN130" s="174">
        <f t="shared" si="6"/>
        <v>-3670</v>
      </c>
      <c r="AO130" s="174">
        <f t="shared" si="7"/>
        <v>0</v>
      </c>
      <c r="AQ130" s="92">
        <f t="shared" si="8"/>
        <v>0</v>
      </c>
      <c r="AR130" s="92">
        <f t="shared" si="9"/>
        <v>0</v>
      </c>
      <c r="AS130" s="92">
        <f t="shared" si="10"/>
        <v>-3649</v>
      </c>
      <c r="AU130" s="233">
        <v>0</v>
      </c>
      <c r="AV130" s="234">
        <v>0</v>
      </c>
      <c r="AW130" s="234">
        <v>0</v>
      </c>
      <c r="AX130" s="235">
        <v>0</v>
      </c>
      <c r="AY130" s="233">
        <v>0</v>
      </c>
      <c r="AZ130" s="234">
        <v>0</v>
      </c>
      <c r="BA130" s="234">
        <v>0</v>
      </c>
      <c r="BB130" s="234">
        <v>0</v>
      </c>
      <c r="BC130" s="234">
        <v>0</v>
      </c>
      <c r="BD130" s="235">
        <v>0</v>
      </c>
      <c r="BE130" s="233">
        <v>-4050</v>
      </c>
      <c r="BF130" s="234">
        <v>-4050</v>
      </c>
      <c r="BG130" s="234">
        <v>-4050</v>
      </c>
      <c r="BH130" s="235">
        <v>0</v>
      </c>
      <c r="BI130" s="233">
        <v>0</v>
      </c>
      <c r="BJ130" s="234">
        <v>0</v>
      </c>
      <c r="BK130" s="234">
        <v>0</v>
      </c>
      <c r="BL130" s="234">
        <v>0</v>
      </c>
      <c r="BM130" s="234">
        <v>0</v>
      </c>
      <c r="BN130" s="235">
        <v>0</v>
      </c>
      <c r="BO130" s="233">
        <v>-316</v>
      </c>
      <c r="BP130" s="234">
        <v>-295</v>
      </c>
      <c r="BQ130" s="234">
        <v>-21</v>
      </c>
      <c r="BR130" s="235">
        <v>-274</v>
      </c>
      <c r="BS130" s="233">
        <v>-21</v>
      </c>
      <c r="BT130" s="234">
        <v>-21</v>
      </c>
      <c r="BU130" s="234">
        <v>-21</v>
      </c>
      <c r="BV130" s="234">
        <v>-21</v>
      </c>
      <c r="BW130" s="234">
        <v>-21</v>
      </c>
      <c r="BX130" s="235">
        <v>-169</v>
      </c>
    </row>
    <row r="131" spans="1:76">
      <c r="A131" s="186" t="s">
        <v>795</v>
      </c>
      <c r="B131" s="187">
        <v>0</v>
      </c>
      <c r="C131" s="187">
        <v>0</v>
      </c>
      <c r="D131" s="186">
        <v>0</v>
      </c>
      <c r="E131" s="186">
        <v>0</v>
      </c>
      <c r="F131" s="187">
        <v>0</v>
      </c>
      <c r="G131" s="187">
        <v>7821</v>
      </c>
      <c r="H131" s="195">
        <v>-7859</v>
      </c>
      <c r="I131" s="187">
        <v>0</v>
      </c>
      <c r="J131" s="187">
        <v>-229</v>
      </c>
      <c r="K131" s="187">
        <v>0</v>
      </c>
      <c r="L131" s="187">
        <v>0</v>
      </c>
      <c r="M131" s="187">
        <v>0</v>
      </c>
      <c r="N131" s="187">
        <v>0</v>
      </c>
      <c r="O131" s="187">
        <v>277</v>
      </c>
      <c r="P131" s="187">
        <v>288.05</v>
      </c>
      <c r="Q131" s="187">
        <v>0</v>
      </c>
      <c r="R131" s="187">
        <v>-8386</v>
      </c>
      <c r="S131" s="187">
        <v>0</v>
      </c>
      <c r="T131" s="187">
        <v>5.0000000000011369E-2</v>
      </c>
      <c r="U131" s="187">
        <v>0</v>
      </c>
      <c r="V131" s="187">
        <v>-8424</v>
      </c>
      <c r="W131" s="187">
        <v>0</v>
      </c>
      <c r="X131" s="187">
        <v>229</v>
      </c>
      <c r="Y131" s="187">
        <v>0</v>
      </c>
      <c r="Z131" s="187">
        <v>0</v>
      </c>
      <c r="AA131" s="187">
        <v>-38</v>
      </c>
      <c r="AB131" s="187">
        <v>-38</v>
      </c>
      <c r="AC131" s="187">
        <v>-38</v>
      </c>
      <c r="AD131" s="187">
        <v>-38</v>
      </c>
      <c r="AE131" s="187">
        <v>-38</v>
      </c>
      <c r="AF131" s="187">
        <v>-39</v>
      </c>
      <c r="AG131" s="175">
        <v>1</v>
      </c>
      <c r="AH131" s="188">
        <v>175</v>
      </c>
      <c r="AI131" s="92">
        <f t="shared" si="11"/>
        <v>0</v>
      </c>
      <c r="AJ131" s="198">
        <v>-38</v>
      </c>
      <c r="AK131" s="196">
        <v>0</v>
      </c>
      <c r="AL131" s="197">
        <v>-8386</v>
      </c>
      <c r="AN131" s="174">
        <f t="shared" si="6"/>
        <v>-7858.95</v>
      </c>
      <c r="AO131" s="174">
        <f t="shared" si="7"/>
        <v>-5.0000000000181899E-2</v>
      </c>
      <c r="AQ131" s="92">
        <f t="shared" si="8"/>
        <v>1.7053025658242404E-13</v>
      </c>
      <c r="AR131" s="92">
        <f t="shared" si="9"/>
        <v>1.7053025658242404E-13</v>
      </c>
      <c r="AS131" s="92">
        <f t="shared" si="10"/>
        <v>-7821</v>
      </c>
      <c r="AU131" s="233">
        <v>0</v>
      </c>
      <c r="AV131" s="234">
        <v>0</v>
      </c>
      <c r="AW131" s="234">
        <v>0</v>
      </c>
      <c r="AX131" s="235">
        <v>0</v>
      </c>
      <c r="AY131" s="233">
        <v>0</v>
      </c>
      <c r="AZ131" s="234">
        <v>0</v>
      </c>
      <c r="BA131" s="234">
        <v>0</v>
      </c>
      <c r="BB131" s="234">
        <v>0</v>
      </c>
      <c r="BC131" s="234">
        <v>0</v>
      </c>
      <c r="BD131" s="235">
        <v>0</v>
      </c>
      <c r="BE131" s="233">
        <v>-8386</v>
      </c>
      <c r="BF131" s="234">
        <v>-8386</v>
      </c>
      <c r="BG131" s="234">
        <v>-8386</v>
      </c>
      <c r="BH131" s="235">
        <v>0</v>
      </c>
      <c r="BI131" s="233">
        <v>0</v>
      </c>
      <c r="BJ131" s="234">
        <v>0</v>
      </c>
      <c r="BK131" s="234">
        <v>0</v>
      </c>
      <c r="BL131" s="234">
        <v>0</v>
      </c>
      <c r="BM131" s="234">
        <v>0</v>
      </c>
      <c r="BN131" s="235">
        <v>0</v>
      </c>
      <c r="BO131" s="233">
        <v>-305</v>
      </c>
      <c r="BP131" s="234">
        <v>-267</v>
      </c>
      <c r="BQ131" s="234">
        <v>-38</v>
      </c>
      <c r="BR131" s="235">
        <v>-229</v>
      </c>
      <c r="BS131" s="233">
        <v>-38</v>
      </c>
      <c r="BT131" s="234">
        <v>-38</v>
      </c>
      <c r="BU131" s="234">
        <v>-38</v>
      </c>
      <c r="BV131" s="234">
        <v>-38</v>
      </c>
      <c r="BW131" s="234">
        <v>-38</v>
      </c>
      <c r="BX131" s="235">
        <v>-39</v>
      </c>
    </row>
    <row r="132" spans="1:76">
      <c r="A132" s="186" t="s">
        <v>982</v>
      </c>
      <c r="B132" s="187">
        <v>2</v>
      </c>
      <c r="C132" s="187">
        <v>0</v>
      </c>
      <c r="D132" s="186">
        <v>14</v>
      </c>
      <c r="E132" s="186">
        <v>14</v>
      </c>
      <c r="F132" s="187">
        <v>152002</v>
      </c>
      <c r="G132" s="187">
        <v>170690</v>
      </c>
      <c r="H132" s="195">
        <v>9172</v>
      </c>
      <c r="I132" s="187">
        <v>15982.800000000001</v>
      </c>
      <c r="J132" s="187">
        <v>-24332</v>
      </c>
      <c r="K132" s="187">
        <v>158822</v>
      </c>
      <c r="L132" s="187">
        <v>145153</v>
      </c>
      <c r="M132" s="187">
        <v>140959</v>
      </c>
      <c r="N132" s="187">
        <v>164140</v>
      </c>
      <c r="O132" s="187">
        <v>7224</v>
      </c>
      <c r="P132" s="187">
        <v>6167.090000000002</v>
      </c>
      <c r="Q132" s="187">
        <v>0</v>
      </c>
      <c r="R132" s="187">
        <v>-17127</v>
      </c>
      <c r="S132" s="187">
        <v>-5567</v>
      </c>
      <c r="T132" s="187">
        <v>9385.090000000002</v>
      </c>
      <c r="U132" s="187">
        <v>0</v>
      </c>
      <c r="V132" s="187">
        <v>-4219</v>
      </c>
      <c r="W132" s="187">
        <v>14645</v>
      </c>
      <c r="X132" s="187">
        <v>9687</v>
      </c>
      <c r="Y132" s="187">
        <v>0</v>
      </c>
      <c r="Z132" s="187">
        <v>0</v>
      </c>
      <c r="AA132" s="187">
        <v>-4219</v>
      </c>
      <c r="AB132" s="187">
        <v>-4219</v>
      </c>
      <c r="AC132" s="187">
        <v>-4219</v>
      </c>
      <c r="AD132" s="187">
        <v>-4219</v>
      </c>
      <c r="AE132" s="187">
        <v>-4219</v>
      </c>
      <c r="AF132" s="187">
        <v>-3237</v>
      </c>
      <c r="AG132" s="175">
        <v>6.9</v>
      </c>
      <c r="AH132" s="188">
        <v>21</v>
      </c>
      <c r="AI132" s="92">
        <f t="shared" si="11"/>
        <v>0</v>
      </c>
      <c r="AJ132" s="198">
        <v>-930</v>
      </c>
      <c r="AK132" s="196">
        <v>-807</v>
      </c>
      <c r="AL132" s="197">
        <v>-2482</v>
      </c>
      <c r="AN132" s="174">
        <f t="shared" si="6"/>
        <v>9172.090000000002</v>
      </c>
      <c r="AO132" s="174">
        <f t="shared" si="7"/>
        <v>-9.0000000001964509E-2</v>
      </c>
      <c r="AQ132" s="92">
        <f t="shared" si="8"/>
        <v>152002</v>
      </c>
      <c r="AR132" s="92">
        <f t="shared" si="9"/>
        <v>0</v>
      </c>
      <c r="AS132" s="92">
        <f t="shared" si="10"/>
        <v>-18688</v>
      </c>
      <c r="AU132" s="233">
        <v>-5567</v>
      </c>
      <c r="AV132" s="234">
        <v>-5567</v>
      </c>
      <c r="AW132" s="234">
        <v>-807</v>
      </c>
      <c r="AX132" s="235">
        <v>-4760</v>
      </c>
      <c r="AY132" s="233">
        <v>-807</v>
      </c>
      <c r="AZ132" s="234">
        <v>-807</v>
      </c>
      <c r="BA132" s="234">
        <v>-807</v>
      </c>
      <c r="BB132" s="234">
        <v>-807</v>
      </c>
      <c r="BC132" s="234">
        <v>-807</v>
      </c>
      <c r="BD132" s="235">
        <v>-725</v>
      </c>
      <c r="BE132" s="233">
        <v>-17127</v>
      </c>
      <c r="BF132" s="234">
        <v>-17127</v>
      </c>
      <c r="BG132" s="234">
        <v>-2482</v>
      </c>
      <c r="BH132" s="235">
        <v>-14645</v>
      </c>
      <c r="BI132" s="233">
        <v>-2482</v>
      </c>
      <c r="BJ132" s="234">
        <v>-2482</v>
      </c>
      <c r="BK132" s="234">
        <v>-2482</v>
      </c>
      <c r="BL132" s="234">
        <v>-2482</v>
      </c>
      <c r="BM132" s="234">
        <v>-2482</v>
      </c>
      <c r="BN132" s="235">
        <v>-2235</v>
      </c>
      <c r="BO132" s="233">
        <v>-6787</v>
      </c>
      <c r="BP132" s="234">
        <v>-5857</v>
      </c>
      <c r="BQ132" s="234">
        <v>-930</v>
      </c>
      <c r="BR132" s="235">
        <v>-4927</v>
      </c>
      <c r="BS132" s="233">
        <v>-930</v>
      </c>
      <c r="BT132" s="234">
        <v>-930</v>
      </c>
      <c r="BU132" s="234">
        <v>-930</v>
      </c>
      <c r="BV132" s="234">
        <v>-930</v>
      </c>
      <c r="BW132" s="234">
        <v>-930</v>
      </c>
      <c r="BX132" s="235">
        <v>-277</v>
      </c>
    </row>
    <row r="133" spans="1:76">
      <c r="A133" s="186" t="s">
        <v>983</v>
      </c>
      <c r="B133" s="187">
        <v>0</v>
      </c>
      <c r="C133" s="187">
        <v>0</v>
      </c>
      <c r="D133" s="186">
        <v>0</v>
      </c>
      <c r="E133" s="186">
        <v>0</v>
      </c>
      <c r="F133" s="187">
        <v>0</v>
      </c>
      <c r="G133" s="187">
        <v>0</v>
      </c>
      <c r="H133" s="195">
        <v>0</v>
      </c>
      <c r="I133" s="187">
        <v>0</v>
      </c>
      <c r="J133" s="187">
        <v>0</v>
      </c>
      <c r="K133" s="187">
        <v>0</v>
      </c>
      <c r="L133" s="187">
        <v>0</v>
      </c>
      <c r="M133" s="187">
        <v>0</v>
      </c>
      <c r="N133" s="187">
        <v>0</v>
      </c>
      <c r="O133" s="187">
        <v>0</v>
      </c>
      <c r="P133" s="187">
        <v>0</v>
      </c>
      <c r="Q133" s="187">
        <v>0</v>
      </c>
      <c r="R133" s="187">
        <v>0</v>
      </c>
      <c r="S133" s="187">
        <v>0</v>
      </c>
      <c r="T133" s="187">
        <v>0</v>
      </c>
      <c r="U133" s="187">
        <v>0</v>
      </c>
      <c r="V133" s="187">
        <v>0</v>
      </c>
      <c r="W133" s="187">
        <v>0</v>
      </c>
      <c r="X133" s="187">
        <v>0</v>
      </c>
      <c r="Y133" s="187">
        <v>0</v>
      </c>
      <c r="Z133" s="187">
        <v>0</v>
      </c>
      <c r="AA133" s="187">
        <v>0</v>
      </c>
      <c r="AB133" s="187">
        <v>0</v>
      </c>
      <c r="AC133" s="187">
        <v>0</v>
      </c>
      <c r="AD133" s="187">
        <v>0</v>
      </c>
      <c r="AE133" s="187">
        <v>0</v>
      </c>
      <c r="AF133" s="187">
        <v>0</v>
      </c>
      <c r="AG133" s="175">
        <v>1</v>
      </c>
      <c r="AH133" s="188">
        <v>177</v>
      </c>
      <c r="AI133" s="92">
        <f t="shared" si="11"/>
        <v>0</v>
      </c>
      <c r="AJ133" s="198">
        <v>0</v>
      </c>
      <c r="AK133" s="196">
        <v>0</v>
      </c>
      <c r="AL133" s="197">
        <v>0</v>
      </c>
      <c r="AN133" s="174">
        <f t="shared" si="6"/>
        <v>0</v>
      </c>
      <c r="AO133" s="174">
        <f t="shared" si="7"/>
        <v>0</v>
      </c>
      <c r="AQ133" s="92">
        <f t="shared" si="8"/>
        <v>0</v>
      </c>
      <c r="AR133" s="92">
        <f t="shared" si="9"/>
        <v>0</v>
      </c>
      <c r="AS133" s="92">
        <f t="shared" si="10"/>
        <v>0</v>
      </c>
      <c r="AU133" s="233">
        <v>0</v>
      </c>
      <c r="AV133" s="234">
        <v>0</v>
      </c>
      <c r="AW133" s="234">
        <v>0</v>
      </c>
      <c r="AX133" s="235">
        <v>0</v>
      </c>
      <c r="AY133" s="233">
        <v>0</v>
      </c>
      <c r="AZ133" s="234">
        <v>0</v>
      </c>
      <c r="BA133" s="234">
        <v>0</v>
      </c>
      <c r="BB133" s="234">
        <v>0</v>
      </c>
      <c r="BC133" s="234">
        <v>0</v>
      </c>
      <c r="BD133" s="235">
        <v>0</v>
      </c>
      <c r="BE133" s="233">
        <v>0</v>
      </c>
      <c r="BF133" s="234">
        <v>0</v>
      </c>
      <c r="BG133" s="234">
        <v>0</v>
      </c>
      <c r="BH133" s="235">
        <v>0</v>
      </c>
      <c r="BI133" s="233">
        <v>0</v>
      </c>
      <c r="BJ133" s="234">
        <v>0</v>
      </c>
      <c r="BK133" s="234">
        <v>0</v>
      </c>
      <c r="BL133" s="234">
        <v>0</v>
      </c>
      <c r="BM133" s="234">
        <v>0</v>
      </c>
      <c r="BN133" s="235">
        <v>0</v>
      </c>
      <c r="BO133" s="233">
        <v>0</v>
      </c>
      <c r="BP133" s="234">
        <v>0</v>
      </c>
      <c r="BQ133" s="234">
        <v>0</v>
      </c>
      <c r="BR133" s="235">
        <v>0</v>
      </c>
      <c r="BS133" s="233">
        <v>0</v>
      </c>
      <c r="BT133" s="234">
        <v>0</v>
      </c>
      <c r="BU133" s="234">
        <v>0</v>
      </c>
      <c r="BV133" s="234">
        <v>0</v>
      </c>
      <c r="BW133" s="234">
        <v>0</v>
      </c>
      <c r="BX133" s="235">
        <v>0</v>
      </c>
    </row>
    <row r="134" spans="1:76">
      <c r="A134" s="186" t="s">
        <v>984</v>
      </c>
      <c r="B134" s="187">
        <v>0</v>
      </c>
      <c r="C134" s="187">
        <v>0</v>
      </c>
      <c r="D134" s="186">
        <v>0</v>
      </c>
      <c r="E134" s="186">
        <v>0</v>
      </c>
      <c r="F134" s="187">
        <v>0</v>
      </c>
      <c r="G134" s="187">
        <v>0</v>
      </c>
      <c r="H134" s="195">
        <v>0</v>
      </c>
      <c r="I134" s="187">
        <v>0</v>
      </c>
      <c r="J134" s="187">
        <v>0</v>
      </c>
      <c r="K134" s="187">
        <v>0</v>
      </c>
      <c r="L134" s="187">
        <v>0</v>
      </c>
      <c r="M134" s="187">
        <v>0</v>
      </c>
      <c r="N134" s="187">
        <v>0</v>
      </c>
      <c r="O134" s="187">
        <v>0</v>
      </c>
      <c r="P134" s="187">
        <v>0</v>
      </c>
      <c r="Q134" s="187">
        <v>0</v>
      </c>
      <c r="R134" s="187">
        <v>0</v>
      </c>
      <c r="S134" s="187">
        <v>0</v>
      </c>
      <c r="T134" s="187">
        <v>0</v>
      </c>
      <c r="U134" s="187">
        <v>0</v>
      </c>
      <c r="V134" s="187">
        <v>0</v>
      </c>
      <c r="W134" s="187">
        <v>0</v>
      </c>
      <c r="X134" s="187">
        <v>0</v>
      </c>
      <c r="Y134" s="187">
        <v>0</v>
      </c>
      <c r="Z134" s="187">
        <v>0</v>
      </c>
      <c r="AA134" s="187">
        <v>0</v>
      </c>
      <c r="AB134" s="187">
        <v>0</v>
      </c>
      <c r="AC134" s="187">
        <v>0</v>
      </c>
      <c r="AD134" s="187">
        <v>0</v>
      </c>
      <c r="AE134" s="187">
        <v>0</v>
      </c>
      <c r="AF134" s="187">
        <v>0</v>
      </c>
      <c r="AG134" s="175">
        <v>1</v>
      </c>
      <c r="AH134" s="188">
        <v>178</v>
      </c>
      <c r="AI134" s="92">
        <f t="shared" si="11"/>
        <v>0</v>
      </c>
      <c r="AJ134" s="198">
        <v>0</v>
      </c>
      <c r="AK134" s="196">
        <v>0</v>
      </c>
      <c r="AL134" s="197">
        <v>0</v>
      </c>
      <c r="AN134" s="174">
        <f t="shared" ref="AN134:AN197" si="12">O134+P134+Q134+AJ134+AK134+AL134</f>
        <v>0</v>
      </c>
      <c r="AO134" s="174">
        <f t="shared" ref="AO134:AO197" si="13">H134-AN134</f>
        <v>0</v>
      </c>
      <c r="AQ134" s="92">
        <f t="shared" ref="AQ134:AQ197" si="14">G134+SUM(O134:S134)-T134</f>
        <v>0</v>
      </c>
      <c r="AR134" s="92">
        <f t="shared" ref="AR134:AR197" si="15">AQ134-F134</f>
        <v>0</v>
      </c>
      <c r="AS134" s="92">
        <f t="shared" ref="AS134:AS197" si="16">SUM(O134:S134)-T134</f>
        <v>0</v>
      </c>
      <c r="AU134" s="233">
        <v>0</v>
      </c>
      <c r="AV134" s="234">
        <v>0</v>
      </c>
      <c r="AW134" s="234">
        <v>0</v>
      </c>
      <c r="AX134" s="235">
        <v>0</v>
      </c>
      <c r="AY134" s="233">
        <v>0</v>
      </c>
      <c r="AZ134" s="234">
        <v>0</v>
      </c>
      <c r="BA134" s="234">
        <v>0</v>
      </c>
      <c r="BB134" s="234">
        <v>0</v>
      </c>
      <c r="BC134" s="234">
        <v>0</v>
      </c>
      <c r="BD134" s="235">
        <v>0</v>
      </c>
      <c r="BE134" s="233">
        <v>0</v>
      </c>
      <c r="BF134" s="234">
        <v>0</v>
      </c>
      <c r="BG134" s="234">
        <v>0</v>
      </c>
      <c r="BH134" s="235">
        <v>0</v>
      </c>
      <c r="BI134" s="233">
        <v>0</v>
      </c>
      <c r="BJ134" s="234">
        <v>0</v>
      </c>
      <c r="BK134" s="234">
        <v>0</v>
      </c>
      <c r="BL134" s="234">
        <v>0</v>
      </c>
      <c r="BM134" s="234">
        <v>0</v>
      </c>
      <c r="BN134" s="235">
        <v>0</v>
      </c>
      <c r="BO134" s="233">
        <v>0</v>
      </c>
      <c r="BP134" s="234">
        <v>0</v>
      </c>
      <c r="BQ134" s="234">
        <v>0</v>
      </c>
      <c r="BR134" s="235">
        <v>0</v>
      </c>
      <c r="BS134" s="233">
        <v>0</v>
      </c>
      <c r="BT134" s="234">
        <v>0</v>
      </c>
      <c r="BU134" s="234">
        <v>0</v>
      </c>
      <c r="BV134" s="234">
        <v>0</v>
      </c>
      <c r="BW134" s="234">
        <v>0</v>
      </c>
      <c r="BX134" s="235">
        <v>0</v>
      </c>
    </row>
    <row r="135" spans="1:76">
      <c r="A135" s="186" t="s">
        <v>985</v>
      </c>
      <c r="B135" s="187">
        <v>0</v>
      </c>
      <c r="C135" s="187">
        <v>0</v>
      </c>
      <c r="D135" s="186">
        <v>53</v>
      </c>
      <c r="E135" s="186">
        <v>55</v>
      </c>
      <c r="F135" s="187">
        <v>69606</v>
      </c>
      <c r="G135" s="187">
        <v>68747</v>
      </c>
      <c r="H135" s="195">
        <v>9061</v>
      </c>
      <c r="I135" s="187">
        <v>675.22</v>
      </c>
      <c r="J135" s="187">
        <v>-9954</v>
      </c>
      <c r="K135" s="187">
        <v>74328</v>
      </c>
      <c r="L135" s="187">
        <v>65123</v>
      </c>
      <c r="M135" s="187">
        <v>61981</v>
      </c>
      <c r="N135" s="187">
        <v>78546</v>
      </c>
      <c r="O135" s="187">
        <v>7675</v>
      </c>
      <c r="P135" s="187">
        <v>2704.64</v>
      </c>
      <c r="Q135" s="187">
        <v>0</v>
      </c>
      <c r="R135" s="187">
        <v>-12800</v>
      </c>
      <c r="S135" s="187">
        <v>4205</v>
      </c>
      <c r="T135" s="187">
        <v>925.63999999999987</v>
      </c>
      <c r="U135" s="187">
        <v>0</v>
      </c>
      <c r="V135" s="187">
        <v>-1318</v>
      </c>
      <c r="W135" s="187">
        <v>11329</v>
      </c>
      <c r="X135" s="187">
        <v>2347</v>
      </c>
      <c r="Y135" s="187">
        <v>0</v>
      </c>
      <c r="Z135" s="187">
        <v>3722</v>
      </c>
      <c r="AA135" s="187">
        <v>-1318</v>
      </c>
      <c r="AB135" s="187">
        <v>-1318</v>
      </c>
      <c r="AC135" s="187">
        <v>-1318</v>
      </c>
      <c r="AD135" s="187">
        <v>-1318</v>
      </c>
      <c r="AE135" s="187">
        <v>-1318</v>
      </c>
      <c r="AF135" s="187">
        <v>-3364</v>
      </c>
      <c r="AG135" s="175">
        <v>8.6999999999999993</v>
      </c>
      <c r="AH135" s="188">
        <v>176</v>
      </c>
      <c r="AI135" s="92">
        <f t="shared" ref="AI135:AI198" si="17">W135+X135-Y135-Z135+SUM(AA135:AF135)</f>
        <v>0</v>
      </c>
      <c r="AJ135" s="198">
        <v>-330</v>
      </c>
      <c r="AK135" s="196">
        <v>483</v>
      </c>
      <c r="AL135" s="197">
        <v>-1471</v>
      </c>
      <c r="AN135" s="174">
        <f t="shared" si="12"/>
        <v>9061.64</v>
      </c>
      <c r="AO135" s="174">
        <f t="shared" si="13"/>
        <v>-0.63999999999941792</v>
      </c>
      <c r="AQ135" s="92">
        <f t="shared" si="14"/>
        <v>69606</v>
      </c>
      <c r="AR135" s="92">
        <f t="shared" si="15"/>
        <v>0</v>
      </c>
      <c r="AS135" s="92">
        <f t="shared" si="16"/>
        <v>858.99999999999955</v>
      </c>
      <c r="AU135" s="233">
        <v>4205</v>
      </c>
      <c r="AV135" s="234">
        <v>4205</v>
      </c>
      <c r="AW135" s="234">
        <v>483</v>
      </c>
      <c r="AX135" s="235">
        <v>3722</v>
      </c>
      <c r="AY135" s="233">
        <v>483</v>
      </c>
      <c r="AZ135" s="234">
        <v>483</v>
      </c>
      <c r="BA135" s="234">
        <v>483</v>
      </c>
      <c r="BB135" s="234">
        <v>483</v>
      </c>
      <c r="BC135" s="234">
        <v>483</v>
      </c>
      <c r="BD135" s="235">
        <v>1307</v>
      </c>
      <c r="BE135" s="233">
        <v>-12799</v>
      </c>
      <c r="BF135" s="234">
        <v>-12799</v>
      </c>
      <c r="BG135" s="234">
        <v>-1471</v>
      </c>
      <c r="BH135" s="235">
        <v>-11328</v>
      </c>
      <c r="BI135" s="233">
        <v>-1471</v>
      </c>
      <c r="BJ135" s="234">
        <v>-1471</v>
      </c>
      <c r="BK135" s="234">
        <v>-1471</v>
      </c>
      <c r="BL135" s="234">
        <v>-1471</v>
      </c>
      <c r="BM135" s="234">
        <v>-1471</v>
      </c>
      <c r="BN135" s="235">
        <v>-3973</v>
      </c>
      <c r="BO135" s="233">
        <v>-3007</v>
      </c>
      <c r="BP135" s="234">
        <v>-2677</v>
      </c>
      <c r="BQ135" s="234">
        <v>-330</v>
      </c>
      <c r="BR135" s="235">
        <v>-2347</v>
      </c>
      <c r="BS135" s="233">
        <v>-330</v>
      </c>
      <c r="BT135" s="234">
        <v>-330</v>
      </c>
      <c r="BU135" s="234">
        <v>-330</v>
      </c>
      <c r="BV135" s="234">
        <v>-330</v>
      </c>
      <c r="BW135" s="234">
        <v>-330</v>
      </c>
      <c r="BX135" s="235">
        <v>-697</v>
      </c>
    </row>
    <row r="136" spans="1:76">
      <c r="A136" s="186" t="s">
        <v>986</v>
      </c>
      <c r="B136" s="187">
        <v>0</v>
      </c>
      <c r="C136" s="187">
        <v>0</v>
      </c>
      <c r="D136" s="186">
        <v>1</v>
      </c>
      <c r="E136" s="186">
        <v>3</v>
      </c>
      <c r="F136" s="187">
        <v>0</v>
      </c>
      <c r="G136" s="187">
        <v>0</v>
      </c>
      <c r="H136" s="195">
        <v>0</v>
      </c>
      <c r="I136" s="187">
        <v>0</v>
      </c>
      <c r="J136" s="187">
        <v>0</v>
      </c>
      <c r="K136" s="187">
        <v>0</v>
      </c>
      <c r="L136" s="187">
        <v>0</v>
      </c>
      <c r="M136" s="187">
        <v>0</v>
      </c>
      <c r="N136" s="187">
        <v>0</v>
      </c>
      <c r="O136" s="187">
        <v>0</v>
      </c>
      <c r="P136" s="187">
        <v>0</v>
      </c>
      <c r="Q136" s="187">
        <v>0</v>
      </c>
      <c r="R136" s="187">
        <v>0</v>
      </c>
      <c r="S136" s="187">
        <v>0</v>
      </c>
      <c r="T136" s="187">
        <v>0</v>
      </c>
      <c r="U136" s="187">
        <v>0</v>
      </c>
      <c r="V136" s="187">
        <v>0</v>
      </c>
      <c r="W136" s="187">
        <v>0</v>
      </c>
      <c r="X136" s="187">
        <v>0</v>
      </c>
      <c r="Y136" s="187">
        <v>0</v>
      </c>
      <c r="Z136" s="187">
        <v>0</v>
      </c>
      <c r="AA136" s="187">
        <v>0</v>
      </c>
      <c r="AB136" s="187">
        <v>0</v>
      </c>
      <c r="AC136" s="187">
        <v>0</v>
      </c>
      <c r="AD136" s="187">
        <v>0</v>
      </c>
      <c r="AE136" s="187">
        <v>0</v>
      </c>
      <c r="AF136" s="187">
        <v>0</v>
      </c>
      <c r="AG136" s="175">
        <v>7.4</v>
      </c>
      <c r="AH136" s="188">
        <v>179</v>
      </c>
      <c r="AI136" s="92">
        <f t="shared" si="17"/>
        <v>0</v>
      </c>
      <c r="AJ136" s="198">
        <v>0</v>
      </c>
      <c r="AK136" s="196">
        <v>0</v>
      </c>
      <c r="AL136" s="197">
        <v>0</v>
      </c>
      <c r="AN136" s="174">
        <f t="shared" si="12"/>
        <v>0</v>
      </c>
      <c r="AO136" s="174">
        <f t="shared" si="13"/>
        <v>0</v>
      </c>
      <c r="AQ136" s="92">
        <f t="shared" si="14"/>
        <v>0</v>
      </c>
      <c r="AR136" s="92">
        <f t="shared" si="15"/>
        <v>0</v>
      </c>
      <c r="AS136" s="92">
        <f t="shared" si="16"/>
        <v>0</v>
      </c>
      <c r="AU136" s="233">
        <v>0</v>
      </c>
      <c r="AV136" s="234">
        <v>0</v>
      </c>
      <c r="AW136" s="234">
        <v>0</v>
      </c>
      <c r="AX136" s="235">
        <v>0</v>
      </c>
      <c r="AY136" s="233">
        <v>0</v>
      </c>
      <c r="AZ136" s="234">
        <v>0</v>
      </c>
      <c r="BA136" s="234">
        <v>0</v>
      </c>
      <c r="BB136" s="234">
        <v>0</v>
      </c>
      <c r="BC136" s="234">
        <v>0</v>
      </c>
      <c r="BD136" s="235">
        <v>0</v>
      </c>
      <c r="BE136" s="233">
        <v>0</v>
      </c>
      <c r="BF136" s="234">
        <v>0</v>
      </c>
      <c r="BG136" s="234">
        <v>0</v>
      </c>
      <c r="BH136" s="235">
        <v>0</v>
      </c>
      <c r="BI136" s="233">
        <v>0</v>
      </c>
      <c r="BJ136" s="234">
        <v>0</v>
      </c>
      <c r="BK136" s="234">
        <v>0</v>
      </c>
      <c r="BL136" s="234">
        <v>0</v>
      </c>
      <c r="BM136" s="234">
        <v>0</v>
      </c>
      <c r="BN136" s="235">
        <v>0</v>
      </c>
      <c r="BO136" s="233">
        <v>0</v>
      </c>
      <c r="BP136" s="234">
        <v>0</v>
      </c>
      <c r="BQ136" s="234">
        <v>0</v>
      </c>
      <c r="BR136" s="235">
        <v>0</v>
      </c>
      <c r="BS136" s="233">
        <v>0</v>
      </c>
      <c r="BT136" s="234">
        <v>0</v>
      </c>
      <c r="BU136" s="234">
        <v>0</v>
      </c>
      <c r="BV136" s="234">
        <v>0</v>
      </c>
      <c r="BW136" s="234">
        <v>0</v>
      </c>
      <c r="BX136" s="235">
        <v>0</v>
      </c>
    </row>
    <row r="137" spans="1:76">
      <c r="A137" s="186" t="s">
        <v>987</v>
      </c>
      <c r="B137" s="187">
        <v>0</v>
      </c>
      <c r="C137" s="187">
        <v>0</v>
      </c>
      <c r="D137" s="186">
        <v>1</v>
      </c>
      <c r="E137" s="186">
        <v>2</v>
      </c>
      <c r="F137" s="187">
        <v>0</v>
      </c>
      <c r="G137" s="187">
        <v>0</v>
      </c>
      <c r="H137" s="195">
        <v>0</v>
      </c>
      <c r="I137" s="187">
        <v>0</v>
      </c>
      <c r="J137" s="187">
        <v>0</v>
      </c>
      <c r="K137" s="187">
        <v>0</v>
      </c>
      <c r="L137" s="187">
        <v>0</v>
      </c>
      <c r="M137" s="187">
        <v>0</v>
      </c>
      <c r="N137" s="187">
        <v>0</v>
      </c>
      <c r="O137" s="187">
        <v>0</v>
      </c>
      <c r="P137" s="187">
        <v>0</v>
      </c>
      <c r="Q137" s="187">
        <v>0</v>
      </c>
      <c r="R137" s="187">
        <v>0</v>
      </c>
      <c r="S137" s="187">
        <v>0</v>
      </c>
      <c r="T137" s="187">
        <v>0</v>
      </c>
      <c r="U137" s="187">
        <v>0</v>
      </c>
      <c r="V137" s="187">
        <v>0</v>
      </c>
      <c r="W137" s="187">
        <v>0</v>
      </c>
      <c r="X137" s="187">
        <v>0</v>
      </c>
      <c r="Y137" s="187">
        <v>0</v>
      </c>
      <c r="Z137" s="187">
        <v>0</v>
      </c>
      <c r="AA137" s="187">
        <v>0</v>
      </c>
      <c r="AB137" s="187">
        <v>0</v>
      </c>
      <c r="AC137" s="187">
        <v>0</v>
      </c>
      <c r="AD137" s="187">
        <v>0</v>
      </c>
      <c r="AE137" s="187">
        <v>0</v>
      </c>
      <c r="AF137" s="187">
        <v>0</v>
      </c>
      <c r="AG137" s="175">
        <v>10.5</v>
      </c>
      <c r="AH137" s="188">
        <v>180</v>
      </c>
      <c r="AI137" s="92">
        <f t="shared" si="17"/>
        <v>0</v>
      </c>
      <c r="AJ137" s="198">
        <v>0</v>
      </c>
      <c r="AK137" s="196">
        <v>0</v>
      </c>
      <c r="AL137" s="197">
        <v>0</v>
      </c>
      <c r="AN137" s="174">
        <f t="shared" si="12"/>
        <v>0</v>
      </c>
      <c r="AO137" s="174">
        <f t="shared" si="13"/>
        <v>0</v>
      </c>
      <c r="AQ137" s="92">
        <f t="shared" si="14"/>
        <v>0</v>
      </c>
      <c r="AR137" s="92">
        <f t="shared" si="15"/>
        <v>0</v>
      </c>
      <c r="AS137" s="92">
        <f t="shared" si="16"/>
        <v>0</v>
      </c>
      <c r="AU137" s="233">
        <v>0</v>
      </c>
      <c r="AV137" s="234">
        <v>0</v>
      </c>
      <c r="AW137" s="234">
        <v>0</v>
      </c>
      <c r="AX137" s="235">
        <v>0</v>
      </c>
      <c r="AY137" s="233">
        <v>0</v>
      </c>
      <c r="AZ137" s="234">
        <v>0</v>
      </c>
      <c r="BA137" s="234">
        <v>0</v>
      </c>
      <c r="BB137" s="234">
        <v>0</v>
      </c>
      <c r="BC137" s="234">
        <v>0</v>
      </c>
      <c r="BD137" s="235">
        <v>0</v>
      </c>
      <c r="BE137" s="233">
        <v>0</v>
      </c>
      <c r="BF137" s="234">
        <v>0</v>
      </c>
      <c r="BG137" s="234">
        <v>0</v>
      </c>
      <c r="BH137" s="235">
        <v>0</v>
      </c>
      <c r="BI137" s="233">
        <v>0</v>
      </c>
      <c r="BJ137" s="234">
        <v>0</v>
      </c>
      <c r="BK137" s="234">
        <v>0</v>
      </c>
      <c r="BL137" s="234">
        <v>0</v>
      </c>
      <c r="BM137" s="234">
        <v>0</v>
      </c>
      <c r="BN137" s="235">
        <v>0</v>
      </c>
      <c r="BO137" s="233">
        <v>0</v>
      </c>
      <c r="BP137" s="234">
        <v>0</v>
      </c>
      <c r="BQ137" s="234">
        <v>0</v>
      </c>
      <c r="BR137" s="235">
        <v>0</v>
      </c>
      <c r="BS137" s="233">
        <v>0</v>
      </c>
      <c r="BT137" s="234">
        <v>0</v>
      </c>
      <c r="BU137" s="234">
        <v>0</v>
      </c>
      <c r="BV137" s="234">
        <v>0</v>
      </c>
      <c r="BW137" s="234">
        <v>0</v>
      </c>
      <c r="BX137" s="235">
        <v>0</v>
      </c>
    </row>
    <row r="138" spans="1:76">
      <c r="A138" s="186" t="s">
        <v>988</v>
      </c>
      <c r="B138" s="187">
        <v>0</v>
      </c>
      <c r="C138" s="187">
        <v>0</v>
      </c>
      <c r="D138" s="186">
        <v>101</v>
      </c>
      <c r="E138" s="186">
        <v>103</v>
      </c>
      <c r="F138" s="187">
        <v>66333</v>
      </c>
      <c r="G138" s="187">
        <v>165093</v>
      </c>
      <c r="H138" s="195">
        <v>3001</v>
      </c>
      <c r="I138" s="187">
        <v>436.65000000000032</v>
      </c>
      <c r="J138" s="187">
        <v>-107599</v>
      </c>
      <c r="K138" s="187">
        <v>71111</v>
      </c>
      <c r="L138" s="187">
        <v>61809</v>
      </c>
      <c r="M138" s="187">
        <v>58848</v>
      </c>
      <c r="N138" s="187">
        <v>75201</v>
      </c>
      <c r="O138" s="187">
        <v>9998</v>
      </c>
      <c r="P138" s="187">
        <v>6207.7699999999986</v>
      </c>
      <c r="Q138" s="187">
        <v>0</v>
      </c>
      <c r="R138" s="187">
        <v>-115784</v>
      </c>
      <c r="S138" s="187">
        <v>2222</v>
      </c>
      <c r="T138" s="187">
        <v>1403.7699999999986</v>
      </c>
      <c r="U138" s="187">
        <v>0</v>
      </c>
      <c r="V138" s="187">
        <v>-13205</v>
      </c>
      <c r="W138" s="187">
        <v>103199</v>
      </c>
      <c r="X138" s="187">
        <v>6380</v>
      </c>
      <c r="Y138" s="187">
        <v>0</v>
      </c>
      <c r="Z138" s="187">
        <v>1980</v>
      </c>
      <c r="AA138" s="187">
        <v>-13205</v>
      </c>
      <c r="AB138" s="187">
        <v>-13205</v>
      </c>
      <c r="AC138" s="187">
        <v>-13205</v>
      </c>
      <c r="AD138" s="187">
        <v>-13205</v>
      </c>
      <c r="AE138" s="187">
        <v>-13205</v>
      </c>
      <c r="AF138" s="187">
        <v>-41574</v>
      </c>
      <c r="AG138" s="175">
        <v>9.1999999999999993</v>
      </c>
      <c r="AH138" s="188">
        <v>559</v>
      </c>
      <c r="AI138" s="92">
        <f t="shared" si="17"/>
        <v>0</v>
      </c>
      <c r="AJ138" s="198">
        <v>-862</v>
      </c>
      <c r="AK138" s="196">
        <v>242</v>
      </c>
      <c r="AL138" s="197">
        <v>-12585</v>
      </c>
      <c r="AN138" s="174">
        <f t="shared" si="12"/>
        <v>3000.7699999999986</v>
      </c>
      <c r="AO138" s="174">
        <f t="shared" si="13"/>
        <v>0.23000000000138243</v>
      </c>
      <c r="AQ138" s="92">
        <f t="shared" si="14"/>
        <v>66333</v>
      </c>
      <c r="AR138" s="92">
        <f t="shared" si="15"/>
        <v>0</v>
      </c>
      <c r="AS138" s="92">
        <f t="shared" si="16"/>
        <v>-98760</v>
      </c>
      <c r="AU138" s="233">
        <v>2222</v>
      </c>
      <c r="AV138" s="234">
        <v>2222</v>
      </c>
      <c r="AW138" s="234">
        <v>242</v>
      </c>
      <c r="AX138" s="235">
        <v>1980</v>
      </c>
      <c r="AY138" s="233">
        <v>242</v>
      </c>
      <c r="AZ138" s="234">
        <v>242</v>
      </c>
      <c r="BA138" s="234">
        <v>242</v>
      </c>
      <c r="BB138" s="234">
        <v>242</v>
      </c>
      <c r="BC138" s="234">
        <v>242</v>
      </c>
      <c r="BD138" s="235">
        <v>770</v>
      </c>
      <c r="BE138" s="233">
        <v>-115784</v>
      </c>
      <c r="BF138" s="234">
        <v>-115784</v>
      </c>
      <c r="BG138" s="234">
        <v>-12585</v>
      </c>
      <c r="BH138" s="235">
        <v>-103199</v>
      </c>
      <c r="BI138" s="233">
        <v>-12585</v>
      </c>
      <c r="BJ138" s="234">
        <v>-12585</v>
      </c>
      <c r="BK138" s="234">
        <v>-12585</v>
      </c>
      <c r="BL138" s="234">
        <v>-12585</v>
      </c>
      <c r="BM138" s="234">
        <v>-12585</v>
      </c>
      <c r="BN138" s="235">
        <v>-40274</v>
      </c>
      <c r="BO138" s="233">
        <v>-8104</v>
      </c>
      <c r="BP138" s="234">
        <v>-7242</v>
      </c>
      <c r="BQ138" s="234">
        <v>-862</v>
      </c>
      <c r="BR138" s="235">
        <v>-6380</v>
      </c>
      <c r="BS138" s="233">
        <v>-862</v>
      </c>
      <c r="BT138" s="234">
        <v>-862</v>
      </c>
      <c r="BU138" s="234">
        <v>-862</v>
      </c>
      <c r="BV138" s="234">
        <v>-862</v>
      </c>
      <c r="BW138" s="234">
        <v>-862</v>
      </c>
      <c r="BX138" s="235">
        <v>-2070</v>
      </c>
    </row>
    <row r="139" spans="1:76">
      <c r="A139" s="186" t="s">
        <v>989</v>
      </c>
      <c r="B139" s="187">
        <v>0</v>
      </c>
      <c r="C139" s="187">
        <v>0</v>
      </c>
      <c r="D139" s="186">
        <v>0</v>
      </c>
      <c r="E139" s="186">
        <v>0</v>
      </c>
      <c r="F139" s="187">
        <v>0</v>
      </c>
      <c r="G139" s="187">
        <v>0</v>
      </c>
      <c r="H139" s="195">
        <v>0</v>
      </c>
      <c r="I139" s="187">
        <v>0</v>
      </c>
      <c r="J139" s="187">
        <v>0</v>
      </c>
      <c r="K139" s="187">
        <v>0</v>
      </c>
      <c r="L139" s="187">
        <v>0</v>
      </c>
      <c r="M139" s="187">
        <v>0</v>
      </c>
      <c r="N139" s="187">
        <v>0</v>
      </c>
      <c r="O139" s="187">
        <v>0</v>
      </c>
      <c r="P139" s="187">
        <v>0</v>
      </c>
      <c r="Q139" s="187">
        <v>0</v>
      </c>
      <c r="R139" s="187">
        <v>0</v>
      </c>
      <c r="S139" s="187">
        <v>0</v>
      </c>
      <c r="T139" s="187">
        <v>0</v>
      </c>
      <c r="U139" s="187">
        <v>0</v>
      </c>
      <c r="V139" s="187">
        <v>0</v>
      </c>
      <c r="W139" s="187">
        <v>0</v>
      </c>
      <c r="X139" s="187">
        <v>0</v>
      </c>
      <c r="Y139" s="187">
        <v>0</v>
      </c>
      <c r="Z139" s="187">
        <v>0</v>
      </c>
      <c r="AA139" s="187">
        <v>0</v>
      </c>
      <c r="AB139" s="187">
        <v>0</v>
      </c>
      <c r="AC139" s="187">
        <v>0</v>
      </c>
      <c r="AD139" s="187">
        <v>0</v>
      </c>
      <c r="AE139" s="187">
        <v>0</v>
      </c>
      <c r="AF139" s="187">
        <v>0</v>
      </c>
      <c r="AG139" s="175">
        <v>1</v>
      </c>
      <c r="AH139" s="188">
        <v>182</v>
      </c>
      <c r="AI139" s="92">
        <f t="shared" si="17"/>
        <v>0</v>
      </c>
      <c r="AJ139" s="198">
        <v>0</v>
      </c>
      <c r="AK139" s="196">
        <v>0</v>
      </c>
      <c r="AL139" s="197">
        <v>0</v>
      </c>
      <c r="AN139" s="174">
        <f t="shared" si="12"/>
        <v>0</v>
      </c>
      <c r="AO139" s="174">
        <f t="shared" si="13"/>
        <v>0</v>
      </c>
      <c r="AQ139" s="92">
        <f t="shared" si="14"/>
        <v>0</v>
      </c>
      <c r="AR139" s="92">
        <f t="shared" si="15"/>
        <v>0</v>
      </c>
      <c r="AS139" s="92">
        <f t="shared" si="16"/>
        <v>0</v>
      </c>
      <c r="AU139" s="233">
        <v>0</v>
      </c>
      <c r="AV139" s="234">
        <v>0</v>
      </c>
      <c r="AW139" s="234">
        <v>0</v>
      </c>
      <c r="AX139" s="235">
        <v>0</v>
      </c>
      <c r="AY139" s="233">
        <v>0</v>
      </c>
      <c r="AZ139" s="234">
        <v>0</v>
      </c>
      <c r="BA139" s="234">
        <v>0</v>
      </c>
      <c r="BB139" s="234">
        <v>0</v>
      </c>
      <c r="BC139" s="234">
        <v>0</v>
      </c>
      <c r="BD139" s="235">
        <v>0</v>
      </c>
      <c r="BE139" s="233">
        <v>0</v>
      </c>
      <c r="BF139" s="234">
        <v>0</v>
      </c>
      <c r="BG139" s="234">
        <v>0</v>
      </c>
      <c r="BH139" s="235">
        <v>0</v>
      </c>
      <c r="BI139" s="233">
        <v>0</v>
      </c>
      <c r="BJ139" s="234">
        <v>0</v>
      </c>
      <c r="BK139" s="234">
        <v>0</v>
      </c>
      <c r="BL139" s="234">
        <v>0</v>
      </c>
      <c r="BM139" s="234">
        <v>0</v>
      </c>
      <c r="BN139" s="235">
        <v>0</v>
      </c>
      <c r="BO139" s="233">
        <v>0</v>
      </c>
      <c r="BP139" s="234">
        <v>0</v>
      </c>
      <c r="BQ139" s="234">
        <v>0</v>
      </c>
      <c r="BR139" s="235">
        <v>0</v>
      </c>
      <c r="BS139" s="233">
        <v>0</v>
      </c>
      <c r="BT139" s="234">
        <v>0</v>
      </c>
      <c r="BU139" s="234">
        <v>0</v>
      </c>
      <c r="BV139" s="234">
        <v>0</v>
      </c>
      <c r="BW139" s="234">
        <v>0</v>
      </c>
      <c r="BX139" s="235">
        <v>0</v>
      </c>
    </row>
    <row r="140" spans="1:76">
      <c r="A140" s="186" t="s">
        <v>796</v>
      </c>
      <c r="B140" s="187">
        <v>0</v>
      </c>
      <c r="C140" s="187">
        <v>0</v>
      </c>
      <c r="D140" s="186">
        <v>0</v>
      </c>
      <c r="E140" s="186">
        <v>0</v>
      </c>
      <c r="F140" s="187">
        <v>0</v>
      </c>
      <c r="G140" s="187">
        <v>0</v>
      </c>
      <c r="H140" s="195">
        <v>0</v>
      </c>
      <c r="I140" s="187">
        <v>0</v>
      </c>
      <c r="J140" s="187">
        <v>0</v>
      </c>
      <c r="K140" s="187">
        <v>0</v>
      </c>
      <c r="L140" s="187">
        <v>0</v>
      </c>
      <c r="M140" s="187">
        <v>0</v>
      </c>
      <c r="N140" s="187">
        <v>0</v>
      </c>
      <c r="O140" s="187">
        <v>0</v>
      </c>
      <c r="P140" s="187">
        <v>0</v>
      </c>
      <c r="Q140" s="187">
        <v>0</v>
      </c>
      <c r="R140" s="187">
        <v>0</v>
      </c>
      <c r="S140" s="187">
        <v>0</v>
      </c>
      <c r="T140" s="187">
        <v>0</v>
      </c>
      <c r="U140" s="187">
        <v>0</v>
      </c>
      <c r="V140" s="187">
        <v>0</v>
      </c>
      <c r="W140" s="187">
        <v>0</v>
      </c>
      <c r="X140" s="187">
        <v>0</v>
      </c>
      <c r="Y140" s="187">
        <v>0</v>
      </c>
      <c r="Z140" s="187">
        <v>0</v>
      </c>
      <c r="AA140" s="187">
        <v>0</v>
      </c>
      <c r="AB140" s="187">
        <v>0</v>
      </c>
      <c r="AC140" s="187">
        <v>0</v>
      </c>
      <c r="AD140" s="187">
        <v>0</v>
      </c>
      <c r="AE140" s="187">
        <v>0</v>
      </c>
      <c r="AF140" s="187">
        <v>0</v>
      </c>
      <c r="AG140" s="175">
        <v>1</v>
      </c>
      <c r="AH140" s="188">
        <v>183</v>
      </c>
      <c r="AI140" s="92">
        <f t="shared" si="17"/>
        <v>0</v>
      </c>
      <c r="AJ140" s="198">
        <v>0</v>
      </c>
      <c r="AK140" s="196">
        <v>0</v>
      </c>
      <c r="AL140" s="197">
        <v>0</v>
      </c>
      <c r="AN140" s="174">
        <f t="shared" si="12"/>
        <v>0</v>
      </c>
      <c r="AO140" s="174">
        <f t="shared" si="13"/>
        <v>0</v>
      </c>
      <c r="AQ140" s="92">
        <f t="shared" si="14"/>
        <v>0</v>
      </c>
      <c r="AR140" s="92">
        <f t="shared" si="15"/>
        <v>0</v>
      </c>
      <c r="AS140" s="92">
        <f t="shared" si="16"/>
        <v>0</v>
      </c>
      <c r="AU140" s="233">
        <v>0</v>
      </c>
      <c r="AV140" s="234">
        <v>0</v>
      </c>
      <c r="AW140" s="234">
        <v>0</v>
      </c>
      <c r="AX140" s="235">
        <v>0</v>
      </c>
      <c r="AY140" s="233">
        <v>0</v>
      </c>
      <c r="AZ140" s="234">
        <v>0</v>
      </c>
      <c r="BA140" s="234">
        <v>0</v>
      </c>
      <c r="BB140" s="234">
        <v>0</v>
      </c>
      <c r="BC140" s="234">
        <v>0</v>
      </c>
      <c r="BD140" s="235">
        <v>0</v>
      </c>
      <c r="BE140" s="233">
        <v>0</v>
      </c>
      <c r="BF140" s="234">
        <v>0</v>
      </c>
      <c r="BG140" s="234">
        <v>0</v>
      </c>
      <c r="BH140" s="235">
        <v>0</v>
      </c>
      <c r="BI140" s="233">
        <v>0</v>
      </c>
      <c r="BJ140" s="234">
        <v>0</v>
      </c>
      <c r="BK140" s="234">
        <v>0</v>
      </c>
      <c r="BL140" s="234">
        <v>0</v>
      </c>
      <c r="BM140" s="234">
        <v>0</v>
      </c>
      <c r="BN140" s="235">
        <v>0</v>
      </c>
      <c r="BO140" s="233">
        <v>0</v>
      </c>
      <c r="BP140" s="234">
        <v>0</v>
      </c>
      <c r="BQ140" s="234">
        <v>0</v>
      </c>
      <c r="BR140" s="235">
        <v>0</v>
      </c>
      <c r="BS140" s="233">
        <v>0</v>
      </c>
      <c r="BT140" s="234">
        <v>0</v>
      </c>
      <c r="BU140" s="234">
        <v>0</v>
      </c>
      <c r="BV140" s="234">
        <v>0</v>
      </c>
      <c r="BW140" s="234">
        <v>0</v>
      </c>
      <c r="BX140" s="235">
        <v>0</v>
      </c>
    </row>
    <row r="141" spans="1:76">
      <c r="A141" s="186" t="s">
        <v>990</v>
      </c>
      <c r="B141" s="187">
        <v>0</v>
      </c>
      <c r="C141" s="187">
        <v>0</v>
      </c>
      <c r="D141" s="186">
        <v>0</v>
      </c>
      <c r="E141" s="186">
        <v>0</v>
      </c>
      <c r="F141" s="187">
        <v>0</v>
      </c>
      <c r="G141" s="187">
        <v>0</v>
      </c>
      <c r="H141" s="195">
        <v>0</v>
      </c>
      <c r="I141" s="187">
        <v>0</v>
      </c>
      <c r="J141" s="187">
        <v>0</v>
      </c>
      <c r="K141" s="187">
        <v>0</v>
      </c>
      <c r="L141" s="187">
        <v>0</v>
      </c>
      <c r="M141" s="187">
        <v>0</v>
      </c>
      <c r="N141" s="187">
        <v>0</v>
      </c>
      <c r="O141" s="187">
        <v>0</v>
      </c>
      <c r="P141" s="187">
        <v>0</v>
      </c>
      <c r="Q141" s="187">
        <v>0</v>
      </c>
      <c r="R141" s="187">
        <v>0</v>
      </c>
      <c r="S141" s="187">
        <v>0</v>
      </c>
      <c r="T141" s="187">
        <v>0</v>
      </c>
      <c r="U141" s="187">
        <v>0</v>
      </c>
      <c r="V141" s="187">
        <v>0</v>
      </c>
      <c r="W141" s="187">
        <v>0</v>
      </c>
      <c r="X141" s="187">
        <v>0</v>
      </c>
      <c r="Y141" s="187">
        <v>0</v>
      </c>
      <c r="Z141" s="187">
        <v>0</v>
      </c>
      <c r="AA141" s="187">
        <v>0</v>
      </c>
      <c r="AB141" s="187">
        <v>0</v>
      </c>
      <c r="AC141" s="187">
        <v>0</v>
      </c>
      <c r="AD141" s="187">
        <v>0</v>
      </c>
      <c r="AE141" s="187">
        <v>0</v>
      </c>
      <c r="AF141" s="187">
        <v>0</v>
      </c>
      <c r="AG141" s="175">
        <v>1</v>
      </c>
      <c r="AH141" s="188">
        <v>184</v>
      </c>
      <c r="AI141" s="92">
        <f t="shared" si="17"/>
        <v>0</v>
      </c>
      <c r="AJ141" s="198">
        <v>0</v>
      </c>
      <c r="AK141" s="196">
        <v>0</v>
      </c>
      <c r="AL141" s="197">
        <v>0</v>
      </c>
      <c r="AN141" s="174">
        <f t="shared" si="12"/>
        <v>0</v>
      </c>
      <c r="AO141" s="174">
        <f t="shared" si="13"/>
        <v>0</v>
      </c>
      <c r="AQ141" s="92">
        <f t="shared" si="14"/>
        <v>0</v>
      </c>
      <c r="AR141" s="92">
        <f t="shared" si="15"/>
        <v>0</v>
      </c>
      <c r="AS141" s="92">
        <f t="shared" si="16"/>
        <v>0</v>
      </c>
      <c r="AU141" s="233">
        <v>0</v>
      </c>
      <c r="AV141" s="234">
        <v>0</v>
      </c>
      <c r="AW141" s="234">
        <v>0</v>
      </c>
      <c r="AX141" s="235">
        <v>0</v>
      </c>
      <c r="AY141" s="233">
        <v>0</v>
      </c>
      <c r="AZ141" s="234">
        <v>0</v>
      </c>
      <c r="BA141" s="234">
        <v>0</v>
      </c>
      <c r="BB141" s="234">
        <v>0</v>
      </c>
      <c r="BC141" s="234">
        <v>0</v>
      </c>
      <c r="BD141" s="235">
        <v>0</v>
      </c>
      <c r="BE141" s="233">
        <v>0</v>
      </c>
      <c r="BF141" s="234">
        <v>0</v>
      </c>
      <c r="BG141" s="234">
        <v>0</v>
      </c>
      <c r="BH141" s="235">
        <v>0</v>
      </c>
      <c r="BI141" s="233">
        <v>0</v>
      </c>
      <c r="BJ141" s="234">
        <v>0</v>
      </c>
      <c r="BK141" s="234">
        <v>0</v>
      </c>
      <c r="BL141" s="234">
        <v>0</v>
      </c>
      <c r="BM141" s="234">
        <v>0</v>
      </c>
      <c r="BN141" s="235">
        <v>0</v>
      </c>
      <c r="BO141" s="233">
        <v>0</v>
      </c>
      <c r="BP141" s="234">
        <v>0</v>
      </c>
      <c r="BQ141" s="234">
        <v>0</v>
      </c>
      <c r="BR141" s="235">
        <v>0</v>
      </c>
      <c r="BS141" s="233">
        <v>0</v>
      </c>
      <c r="BT141" s="234">
        <v>0</v>
      </c>
      <c r="BU141" s="234">
        <v>0</v>
      </c>
      <c r="BV141" s="234">
        <v>0</v>
      </c>
      <c r="BW141" s="234">
        <v>0</v>
      </c>
      <c r="BX141" s="235">
        <v>0</v>
      </c>
    </row>
    <row r="142" spans="1:76">
      <c r="A142" s="186" t="s">
        <v>991</v>
      </c>
      <c r="B142" s="187">
        <v>0</v>
      </c>
      <c r="C142" s="187">
        <v>0</v>
      </c>
      <c r="D142" s="186">
        <v>37</v>
      </c>
      <c r="E142" s="186">
        <v>45</v>
      </c>
      <c r="F142" s="187">
        <v>40407</v>
      </c>
      <c r="G142" s="187">
        <v>36665</v>
      </c>
      <c r="H142" s="195">
        <v>7061</v>
      </c>
      <c r="I142" s="187">
        <v>48.619999999999976</v>
      </c>
      <c r="J142" s="187">
        <v>-4450</v>
      </c>
      <c r="K142" s="187">
        <v>43276</v>
      </c>
      <c r="L142" s="187">
        <v>37775</v>
      </c>
      <c r="M142" s="187">
        <v>36069</v>
      </c>
      <c r="N142" s="187">
        <v>45456</v>
      </c>
      <c r="O142" s="187">
        <v>6186</v>
      </c>
      <c r="P142" s="187">
        <v>1522.95</v>
      </c>
      <c r="Q142" s="187">
        <v>0</v>
      </c>
      <c r="R142" s="187">
        <v>-5647</v>
      </c>
      <c r="S142" s="187">
        <v>1848</v>
      </c>
      <c r="T142" s="187">
        <v>167.95000000000005</v>
      </c>
      <c r="U142" s="187">
        <v>0</v>
      </c>
      <c r="V142" s="187">
        <v>-648</v>
      </c>
      <c r="W142" s="187">
        <v>4932</v>
      </c>
      <c r="X142" s="187">
        <v>1132</v>
      </c>
      <c r="Y142" s="187">
        <v>0</v>
      </c>
      <c r="Z142" s="187">
        <v>1614</v>
      </c>
      <c r="AA142" s="187">
        <v>-648</v>
      </c>
      <c r="AB142" s="187">
        <v>-648</v>
      </c>
      <c r="AC142" s="187">
        <v>-648</v>
      </c>
      <c r="AD142" s="187">
        <v>-648</v>
      </c>
      <c r="AE142" s="187">
        <v>-648</v>
      </c>
      <c r="AF142" s="187">
        <v>-1210</v>
      </c>
      <c r="AG142" s="175">
        <v>7.9</v>
      </c>
      <c r="AH142" s="188">
        <v>185</v>
      </c>
      <c r="AI142" s="92">
        <f t="shared" si="17"/>
        <v>0</v>
      </c>
      <c r="AJ142" s="198">
        <v>-167</v>
      </c>
      <c r="AK142" s="196">
        <v>234</v>
      </c>
      <c r="AL142" s="197">
        <v>-715</v>
      </c>
      <c r="AN142" s="174">
        <f t="shared" si="12"/>
        <v>7060.95</v>
      </c>
      <c r="AO142" s="174">
        <f t="shared" si="13"/>
        <v>5.0000000000181899E-2</v>
      </c>
      <c r="AQ142" s="92">
        <f t="shared" si="14"/>
        <v>40407</v>
      </c>
      <c r="AR142" s="92">
        <f t="shared" si="15"/>
        <v>0</v>
      </c>
      <c r="AS142" s="92">
        <f t="shared" si="16"/>
        <v>3742</v>
      </c>
      <c r="AU142" s="233">
        <v>1848</v>
      </c>
      <c r="AV142" s="234">
        <v>1848</v>
      </c>
      <c r="AW142" s="234">
        <v>234</v>
      </c>
      <c r="AX142" s="235">
        <v>1614</v>
      </c>
      <c r="AY142" s="233">
        <v>234</v>
      </c>
      <c r="AZ142" s="234">
        <v>234</v>
      </c>
      <c r="BA142" s="234">
        <v>234</v>
      </c>
      <c r="BB142" s="234">
        <v>234</v>
      </c>
      <c r="BC142" s="234">
        <v>234</v>
      </c>
      <c r="BD142" s="235">
        <v>444</v>
      </c>
      <c r="BE142" s="233">
        <v>-5647</v>
      </c>
      <c r="BF142" s="234">
        <v>-5647</v>
      </c>
      <c r="BG142" s="234">
        <v>-715</v>
      </c>
      <c r="BH142" s="235">
        <v>-4932</v>
      </c>
      <c r="BI142" s="233">
        <v>-715</v>
      </c>
      <c r="BJ142" s="234">
        <v>-715</v>
      </c>
      <c r="BK142" s="234">
        <v>-715</v>
      </c>
      <c r="BL142" s="234">
        <v>-715</v>
      </c>
      <c r="BM142" s="234">
        <v>-715</v>
      </c>
      <c r="BN142" s="235">
        <v>-1357</v>
      </c>
      <c r="BO142" s="233">
        <v>-1466</v>
      </c>
      <c r="BP142" s="234">
        <v>-1299</v>
      </c>
      <c r="BQ142" s="234">
        <v>-167</v>
      </c>
      <c r="BR142" s="235">
        <v>-1132</v>
      </c>
      <c r="BS142" s="233">
        <v>-167</v>
      </c>
      <c r="BT142" s="234">
        <v>-167</v>
      </c>
      <c r="BU142" s="234">
        <v>-167</v>
      </c>
      <c r="BV142" s="234">
        <v>-167</v>
      </c>
      <c r="BW142" s="234">
        <v>-167</v>
      </c>
      <c r="BX142" s="235">
        <v>-297</v>
      </c>
    </row>
    <row r="143" spans="1:76">
      <c r="A143" s="186" t="s">
        <v>992</v>
      </c>
      <c r="B143" s="187">
        <v>0</v>
      </c>
      <c r="C143" s="187">
        <v>0</v>
      </c>
      <c r="D143" s="186">
        <v>6</v>
      </c>
      <c r="E143" s="186">
        <v>6</v>
      </c>
      <c r="F143" s="187">
        <v>6160</v>
      </c>
      <c r="G143" s="187">
        <v>5346</v>
      </c>
      <c r="H143" s="195">
        <v>1208</v>
      </c>
      <c r="I143" s="187">
        <v>191.38</v>
      </c>
      <c r="J143" s="187">
        <v>-544</v>
      </c>
      <c r="K143" s="187">
        <v>6879</v>
      </c>
      <c r="L143" s="187">
        <v>5544</v>
      </c>
      <c r="M143" s="187">
        <v>5172</v>
      </c>
      <c r="N143" s="187">
        <v>7437</v>
      </c>
      <c r="O143" s="187">
        <v>1050</v>
      </c>
      <c r="P143" s="187">
        <v>225.67000000000002</v>
      </c>
      <c r="Q143" s="187">
        <v>0</v>
      </c>
      <c r="R143" s="187">
        <v>-262</v>
      </c>
      <c r="S143" s="187">
        <v>-75</v>
      </c>
      <c r="T143" s="187">
        <v>124.67000000000002</v>
      </c>
      <c r="U143" s="187">
        <v>0</v>
      </c>
      <c r="V143" s="187">
        <v>-67</v>
      </c>
      <c r="W143" s="187">
        <v>235</v>
      </c>
      <c r="X143" s="187">
        <v>309</v>
      </c>
      <c r="Y143" s="187">
        <v>0</v>
      </c>
      <c r="Z143" s="187">
        <v>0</v>
      </c>
      <c r="AA143" s="187">
        <v>-67</v>
      </c>
      <c r="AB143" s="187">
        <v>-67</v>
      </c>
      <c r="AC143" s="187">
        <v>-67</v>
      </c>
      <c r="AD143" s="187">
        <v>-67</v>
      </c>
      <c r="AE143" s="187">
        <v>-67</v>
      </c>
      <c r="AF143" s="187">
        <v>-209</v>
      </c>
      <c r="AG143" s="175">
        <v>9.6999999999999993</v>
      </c>
      <c r="AH143" s="188">
        <v>186</v>
      </c>
      <c r="AI143" s="92">
        <f t="shared" si="17"/>
        <v>0</v>
      </c>
      <c r="AJ143" s="198">
        <v>-32</v>
      </c>
      <c r="AK143" s="196">
        <v>-8</v>
      </c>
      <c r="AL143" s="197">
        <v>-27</v>
      </c>
      <c r="AN143" s="174">
        <f t="shared" si="12"/>
        <v>1208.67</v>
      </c>
      <c r="AO143" s="174">
        <f t="shared" si="13"/>
        <v>-0.67000000000007276</v>
      </c>
      <c r="AQ143" s="92">
        <f t="shared" si="14"/>
        <v>6160</v>
      </c>
      <c r="AR143" s="92">
        <f t="shared" si="15"/>
        <v>0</v>
      </c>
      <c r="AS143" s="92">
        <f t="shared" si="16"/>
        <v>814</v>
      </c>
      <c r="AU143" s="233">
        <v>-75</v>
      </c>
      <c r="AV143" s="234">
        <v>-75</v>
      </c>
      <c r="AW143" s="234">
        <v>-8</v>
      </c>
      <c r="AX143" s="235">
        <v>-67</v>
      </c>
      <c r="AY143" s="233">
        <v>-8</v>
      </c>
      <c r="AZ143" s="234">
        <v>-8</v>
      </c>
      <c r="BA143" s="234">
        <v>-8</v>
      </c>
      <c r="BB143" s="234">
        <v>-8</v>
      </c>
      <c r="BC143" s="234">
        <v>-8</v>
      </c>
      <c r="BD143" s="235">
        <v>-27</v>
      </c>
      <c r="BE143" s="233">
        <v>-261</v>
      </c>
      <c r="BF143" s="234">
        <v>-261</v>
      </c>
      <c r="BG143" s="234">
        <v>-27</v>
      </c>
      <c r="BH143" s="235">
        <v>-234</v>
      </c>
      <c r="BI143" s="233">
        <v>-27</v>
      </c>
      <c r="BJ143" s="234">
        <v>-27</v>
      </c>
      <c r="BK143" s="234">
        <v>-27</v>
      </c>
      <c r="BL143" s="234">
        <v>-27</v>
      </c>
      <c r="BM143" s="234">
        <v>-27</v>
      </c>
      <c r="BN143" s="235">
        <v>-99</v>
      </c>
      <c r="BO143" s="233">
        <v>-306</v>
      </c>
      <c r="BP143" s="234">
        <v>-274</v>
      </c>
      <c r="BQ143" s="234">
        <v>-32</v>
      </c>
      <c r="BR143" s="235">
        <v>-242</v>
      </c>
      <c r="BS143" s="233">
        <v>-32</v>
      </c>
      <c r="BT143" s="234">
        <v>-32</v>
      </c>
      <c r="BU143" s="234">
        <v>-32</v>
      </c>
      <c r="BV143" s="234">
        <v>-32</v>
      </c>
      <c r="BW143" s="234">
        <v>-32</v>
      </c>
      <c r="BX143" s="235">
        <v>-82</v>
      </c>
    </row>
    <row r="144" spans="1:76">
      <c r="A144" s="186" t="s">
        <v>993</v>
      </c>
      <c r="B144" s="187">
        <v>1</v>
      </c>
      <c r="C144" s="187">
        <v>0</v>
      </c>
      <c r="D144" s="186">
        <v>153</v>
      </c>
      <c r="E144" s="186">
        <v>177</v>
      </c>
      <c r="F144" s="187">
        <v>398839</v>
      </c>
      <c r="G144" s="187">
        <v>352166</v>
      </c>
      <c r="H144" s="195">
        <v>41279</v>
      </c>
      <c r="I144" s="187">
        <v>2539.380000000001</v>
      </c>
      <c r="J144" s="187">
        <v>-6591</v>
      </c>
      <c r="K144" s="187">
        <v>435540</v>
      </c>
      <c r="L144" s="187">
        <v>364567</v>
      </c>
      <c r="M144" s="187">
        <v>346092</v>
      </c>
      <c r="N144" s="187">
        <v>461908</v>
      </c>
      <c r="O144" s="187">
        <v>28828</v>
      </c>
      <c r="P144" s="187">
        <v>13451.459999999995</v>
      </c>
      <c r="Q144" s="187">
        <v>0</v>
      </c>
      <c r="R144" s="187">
        <v>-18580</v>
      </c>
      <c r="S144" s="187">
        <v>29245</v>
      </c>
      <c r="T144" s="187">
        <v>6271.4599999999955</v>
      </c>
      <c r="U144" s="187">
        <v>0</v>
      </c>
      <c r="V144" s="187">
        <v>-1001</v>
      </c>
      <c r="W144" s="187">
        <v>16582</v>
      </c>
      <c r="X144" s="187">
        <v>16109</v>
      </c>
      <c r="Y144" s="187">
        <v>0</v>
      </c>
      <c r="Z144" s="187">
        <v>26100</v>
      </c>
      <c r="AA144" s="187">
        <v>-1001</v>
      </c>
      <c r="AB144" s="187">
        <v>-1001</v>
      </c>
      <c r="AC144" s="187">
        <v>-1001</v>
      </c>
      <c r="AD144" s="187">
        <v>-1001</v>
      </c>
      <c r="AE144" s="187">
        <v>-1001</v>
      </c>
      <c r="AF144" s="187">
        <v>-1586</v>
      </c>
      <c r="AG144" s="175">
        <v>9.3000000000000007</v>
      </c>
      <c r="AH144" s="188">
        <v>22</v>
      </c>
      <c r="AI144" s="92">
        <f t="shared" si="17"/>
        <v>0</v>
      </c>
      <c r="AJ144" s="198">
        <v>-2148</v>
      </c>
      <c r="AK144" s="196">
        <v>3145</v>
      </c>
      <c r="AL144" s="197">
        <v>-1998</v>
      </c>
      <c r="AN144" s="174">
        <f t="shared" si="12"/>
        <v>41278.459999999992</v>
      </c>
      <c r="AO144" s="174">
        <f t="shared" si="13"/>
        <v>0.54000000000814907</v>
      </c>
      <c r="AQ144" s="92">
        <f t="shared" si="14"/>
        <v>398838.99999999994</v>
      </c>
      <c r="AR144" s="92">
        <f t="shared" si="15"/>
        <v>0</v>
      </c>
      <c r="AS144" s="92">
        <f t="shared" si="16"/>
        <v>46673</v>
      </c>
      <c r="AU144" s="233">
        <v>29245</v>
      </c>
      <c r="AV144" s="234">
        <v>29245</v>
      </c>
      <c r="AW144" s="234">
        <v>3145</v>
      </c>
      <c r="AX144" s="235">
        <v>26100</v>
      </c>
      <c r="AY144" s="233">
        <v>3145</v>
      </c>
      <c r="AZ144" s="234">
        <v>3145</v>
      </c>
      <c r="BA144" s="234">
        <v>3145</v>
      </c>
      <c r="BB144" s="234">
        <v>3145</v>
      </c>
      <c r="BC144" s="234">
        <v>3145</v>
      </c>
      <c r="BD144" s="235">
        <v>10375</v>
      </c>
      <c r="BE144" s="233">
        <v>-18581</v>
      </c>
      <c r="BF144" s="234">
        <v>-18581</v>
      </c>
      <c r="BG144" s="234">
        <v>-1998</v>
      </c>
      <c r="BH144" s="235">
        <v>-16583</v>
      </c>
      <c r="BI144" s="233">
        <v>-1998</v>
      </c>
      <c r="BJ144" s="234">
        <v>-1998</v>
      </c>
      <c r="BK144" s="234">
        <v>-1998</v>
      </c>
      <c r="BL144" s="234">
        <v>-1998</v>
      </c>
      <c r="BM144" s="234">
        <v>-1998</v>
      </c>
      <c r="BN144" s="235">
        <v>-6593</v>
      </c>
      <c r="BO144" s="233">
        <v>-20405</v>
      </c>
      <c r="BP144" s="234">
        <v>-18257</v>
      </c>
      <c r="BQ144" s="234">
        <v>-2148</v>
      </c>
      <c r="BR144" s="235">
        <v>-16109</v>
      </c>
      <c r="BS144" s="233">
        <v>-2148</v>
      </c>
      <c r="BT144" s="234">
        <v>-2148</v>
      </c>
      <c r="BU144" s="234">
        <v>-2148</v>
      </c>
      <c r="BV144" s="234">
        <v>-2148</v>
      </c>
      <c r="BW144" s="234">
        <v>-2148</v>
      </c>
      <c r="BX144" s="235">
        <v>-5369</v>
      </c>
    </row>
    <row r="145" spans="1:76">
      <c r="A145" s="186" t="s">
        <v>994</v>
      </c>
      <c r="B145" s="187">
        <v>0</v>
      </c>
      <c r="C145" s="187">
        <v>0</v>
      </c>
      <c r="D145" s="186">
        <v>42</v>
      </c>
      <c r="E145" s="186">
        <v>57</v>
      </c>
      <c r="F145" s="187">
        <v>122323</v>
      </c>
      <c r="G145" s="187">
        <v>94736</v>
      </c>
      <c r="H145" s="195">
        <v>14686</v>
      </c>
      <c r="I145" s="187">
        <v>935.64000000000033</v>
      </c>
      <c r="J145" s="187">
        <v>9386</v>
      </c>
      <c r="K145" s="187">
        <v>129975</v>
      </c>
      <c r="L145" s="187">
        <v>114910</v>
      </c>
      <c r="M145" s="187">
        <v>109634</v>
      </c>
      <c r="N145" s="187">
        <v>136916</v>
      </c>
      <c r="O145" s="187">
        <v>9770</v>
      </c>
      <c r="P145" s="187">
        <v>3713.0500000000006</v>
      </c>
      <c r="Q145" s="187">
        <v>0</v>
      </c>
      <c r="R145" s="187">
        <v>4923</v>
      </c>
      <c r="S145" s="187">
        <v>9577</v>
      </c>
      <c r="T145" s="187">
        <v>396.05000000000064</v>
      </c>
      <c r="U145" s="187">
        <v>0</v>
      </c>
      <c r="V145" s="187">
        <v>1203</v>
      </c>
      <c r="W145" s="187">
        <v>0</v>
      </c>
      <c r="X145" s="187">
        <v>3467</v>
      </c>
      <c r="Y145" s="187">
        <v>4364</v>
      </c>
      <c r="Z145" s="187">
        <v>8489</v>
      </c>
      <c r="AA145" s="187">
        <v>1203</v>
      </c>
      <c r="AB145" s="187">
        <v>1203</v>
      </c>
      <c r="AC145" s="187">
        <v>1203</v>
      </c>
      <c r="AD145" s="187">
        <v>1203</v>
      </c>
      <c r="AE145" s="187">
        <v>1203</v>
      </c>
      <c r="AF145" s="187">
        <v>3371</v>
      </c>
      <c r="AG145" s="175">
        <v>8.8000000000000007</v>
      </c>
      <c r="AH145" s="188">
        <v>187</v>
      </c>
      <c r="AI145" s="92">
        <f t="shared" si="17"/>
        <v>0</v>
      </c>
      <c r="AJ145" s="198">
        <v>-444</v>
      </c>
      <c r="AK145" s="196">
        <v>1088</v>
      </c>
      <c r="AL145" s="197">
        <v>559</v>
      </c>
      <c r="AN145" s="174">
        <f t="shared" si="12"/>
        <v>14686.050000000001</v>
      </c>
      <c r="AO145" s="174">
        <f t="shared" si="13"/>
        <v>-5.0000000001091394E-2</v>
      </c>
      <c r="AQ145" s="92">
        <f t="shared" si="14"/>
        <v>122323</v>
      </c>
      <c r="AR145" s="92">
        <f t="shared" si="15"/>
        <v>0</v>
      </c>
      <c r="AS145" s="92">
        <f t="shared" si="16"/>
        <v>27587.000000000004</v>
      </c>
      <c r="AU145" s="233">
        <v>9577</v>
      </c>
      <c r="AV145" s="234">
        <v>9577</v>
      </c>
      <c r="AW145" s="234">
        <v>1088</v>
      </c>
      <c r="AX145" s="235">
        <v>8489</v>
      </c>
      <c r="AY145" s="233">
        <v>1088</v>
      </c>
      <c r="AZ145" s="234">
        <v>1088</v>
      </c>
      <c r="BA145" s="234">
        <v>1088</v>
      </c>
      <c r="BB145" s="234">
        <v>1088</v>
      </c>
      <c r="BC145" s="234">
        <v>1088</v>
      </c>
      <c r="BD145" s="235">
        <v>3049</v>
      </c>
      <c r="BE145" s="233">
        <v>4923</v>
      </c>
      <c r="BF145" s="234">
        <v>4923</v>
      </c>
      <c r="BG145" s="234">
        <v>559</v>
      </c>
      <c r="BH145" s="235">
        <v>4364</v>
      </c>
      <c r="BI145" s="233">
        <v>559</v>
      </c>
      <c r="BJ145" s="234">
        <v>559</v>
      </c>
      <c r="BK145" s="234">
        <v>559</v>
      </c>
      <c r="BL145" s="234">
        <v>559</v>
      </c>
      <c r="BM145" s="234">
        <v>559</v>
      </c>
      <c r="BN145" s="235">
        <v>1569</v>
      </c>
      <c r="BO145" s="233">
        <v>-4355</v>
      </c>
      <c r="BP145" s="234">
        <v>-3911</v>
      </c>
      <c r="BQ145" s="234">
        <v>-444</v>
      </c>
      <c r="BR145" s="235">
        <v>-3467</v>
      </c>
      <c r="BS145" s="233">
        <v>-444</v>
      </c>
      <c r="BT145" s="234">
        <v>-444</v>
      </c>
      <c r="BU145" s="234">
        <v>-444</v>
      </c>
      <c r="BV145" s="234">
        <v>-444</v>
      </c>
      <c r="BW145" s="234">
        <v>-444</v>
      </c>
      <c r="BX145" s="235">
        <v>-1247</v>
      </c>
    </row>
    <row r="146" spans="1:76">
      <c r="A146" s="186" t="s">
        <v>995</v>
      </c>
      <c r="B146" s="187">
        <v>1</v>
      </c>
      <c r="C146" s="187">
        <v>0</v>
      </c>
      <c r="D146" s="186">
        <v>327</v>
      </c>
      <c r="E146" s="186">
        <v>371</v>
      </c>
      <c r="F146" s="187">
        <v>678656</v>
      </c>
      <c r="G146" s="187">
        <v>635129</v>
      </c>
      <c r="H146" s="195">
        <v>76969</v>
      </c>
      <c r="I146" s="187">
        <v>11941.989999999987</v>
      </c>
      <c r="J146" s="187">
        <v>-52818</v>
      </c>
      <c r="K146" s="187">
        <v>732800</v>
      </c>
      <c r="L146" s="187">
        <v>627705</v>
      </c>
      <c r="M146" s="187">
        <v>598727</v>
      </c>
      <c r="N146" s="187">
        <v>773203</v>
      </c>
      <c r="O146" s="187">
        <v>59299</v>
      </c>
      <c r="P146" s="187">
        <v>24541.48000000001</v>
      </c>
      <c r="Q146" s="187">
        <v>0</v>
      </c>
      <c r="R146" s="187">
        <v>-76385</v>
      </c>
      <c r="S146" s="187">
        <v>46186</v>
      </c>
      <c r="T146" s="187">
        <v>10114.48000000001</v>
      </c>
      <c r="U146" s="187">
        <v>0</v>
      </c>
      <c r="V146" s="187">
        <v>-6872</v>
      </c>
      <c r="W146" s="187">
        <v>67991</v>
      </c>
      <c r="X146" s="187">
        <v>25938</v>
      </c>
      <c r="Y146" s="187">
        <v>0</v>
      </c>
      <c r="Z146" s="187">
        <v>41111</v>
      </c>
      <c r="AA146" s="187">
        <v>-6872</v>
      </c>
      <c r="AB146" s="187">
        <v>-6872</v>
      </c>
      <c r="AC146" s="187">
        <v>-6872</v>
      </c>
      <c r="AD146" s="187">
        <v>-6872</v>
      </c>
      <c r="AE146" s="187">
        <v>-6872</v>
      </c>
      <c r="AF146" s="187">
        <v>-18458</v>
      </c>
      <c r="AG146" s="175">
        <v>9.1</v>
      </c>
      <c r="AH146" s="188">
        <v>9</v>
      </c>
      <c r="AI146" s="92">
        <f t="shared" si="17"/>
        <v>0</v>
      </c>
      <c r="AJ146" s="198">
        <v>-3553</v>
      </c>
      <c r="AK146" s="196">
        <v>5075</v>
      </c>
      <c r="AL146" s="197">
        <v>-8394</v>
      </c>
      <c r="AN146" s="174">
        <f t="shared" si="12"/>
        <v>76968.48000000001</v>
      </c>
      <c r="AO146" s="174">
        <f t="shared" si="13"/>
        <v>0.51999999998952262</v>
      </c>
      <c r="AQ146" s="92">
        <f t="shared" si="14"/>
        <v>678656</v>
      </c>
      <c r="AR146" s="92">
        <f t="shared" si="15"/>
        <v>0</v>
      </c>
      <c r="AS146" s="92">
        <f t="shared" si="16"/>
        <v>43527</v>
      </c>
      <c r="AU146" s="233">
        <v>46186</v>
      </c>
      <c r="AV146" s="234">
        <v>46186</v>
      </c>
      <c r="AW146" s="234">
        <v>5075</v>
      </c>
      <c r="AX146" s="235">
        <v>41111</v>
      </c>
      <c r="AY146" s="233">
        <v>5075</v>
      </c>
      <c r="AZ146" s="234">
        <v>5075</v>
      </c>
      <c r="BA146" s="234">
        <v>5075</v>
      </c>
      <c r="BB146" s="234">
        <v>5075</v>
      </c>
      <c r="BC146" s="234">
        <v>5075</v>
      </c>
      <c r="BD146" s="235">
        <v>15736</v>
      </c>
      <c r="BE146" s="233">
        <v>-76386</v>
      </c>
      <c r="BF146" s="234">
        <v>-76386</v>
      </c>
      <c r="BG146" s="234">
        <v>-8394</v>
      </c>
      <c r="BH146" s="235">
        <v>-67992</v>
      </c>
      <c r="BI146" s="233">
        <v>-8394</v>
      </c>
      <c r="BJ146" s="234">
        <v>-8394</v>
      </c>
      <c r="BK146" s="234">
        <v>-8394</v>
      </c>
      <c r="BL146" s="234">
        <v>-8394</v>
      </c>
      <c r="BM146" s="234">
        <v>-8394</v>
      </c>
      <c r="BN146" s="235">
        <v>-26022</v>
      </c>
      <c r="BO146" s="233">
        <v>-33044</v>
      </c>
      <c r="BP146" s="234">
        <v>-29491</v>
      </c>
      <c r="BQ146" s="234">
        <v>-3553</v>
      </c>
      <c r="BR146" s="235">
        <v>-25938</v>
      </c>
      <c r="BS146" s="233">
        <v>-3553</v>
      </c>
      <c r="BT146" s="234">
        <v>-3553</v>
      </c>
      <c r="BU146" s="234">
        <v>-3553</v>
      </c>
      <c r="BV146" s="234">
        <v>-3553</v>
      </c>
      <c r="BW146" s="234">
        <v>-3553</v>
      </c>
      <c r="BX146" s="235">
        <v>-8173</v>
      </c>
    </row>
    <row r="147" spans="1:76">
      <c r="A147" s="186" t="s">
        <v>996</v>
      </c>
      <c r="B147" s="187">
        <v>0</v>
      </c>
      <c r="C147" s="187">
        <v>0</v>
      </c>
      <c r="D147" s="186">
        <v>0</v>
      </c>
      <c r="E147" s="186">
        <v>0</v>
      </c>
      <c r="F147" s="187">
        <v>0</v>
      </c>
      <c r="G147" s="187">
        <v>0</v>
      </c>
      <c r="H147" s="195">
        <v>0</v>
      </c>
      <c r="I147" s="187">
        <v>0</v>
      </c>
      <c r="J147" s="187">
        <v>0</v>
      </c>
      <c r="K147" s="187">
        <v>0</v>
      </c>
      <c r="L147" s="187">
        <v>0</v>
      </c>
      <c r="M147" s="187">
        <v>0</v>
      </c>
      <c r="N147" s="187">
        <v>0</v>
      </c>
      <c r="O147" s="187">
        <v>0</v>
      </c>
      <c r="P147" s="187">
        <v>0</v>
      </c>
      <c r="Q147" s="187">
        <v>0</v>
      </c>
      <c r="R147" s="187">
        <v>0</v>
      </c>
      <c r="S147" s="187">
        <v>0</v>
      </c>
      <c r="T147" s="187">
        <v>0</v>
      </c>
      <c r="U147" s="187">
        <v>0</v>
      </c>
      <c r="V147" s="187">
        <v>0</v>
      </c>
      <c r="W147" s="187">
        <v>0</v>
      </c>
      <c r="X147" s="187">
        <v>0</v>
      </c>
      <c r="Y147" s="187">
        <v>0</v>
      </c>
      <c r="Z147" s="187">
        <v>0</v>
      </c>
      <c r="AA147" s="187">
        <v>0</v>
      </c>
      <c r="AB147" s="187">
        <v>0</v>
      </c>
      <c r="AC147" s="187">
        <v>0</v>
      </c>
      <c r="AD147" s="187">
        <v>0</v>
      </c>
      <c r="AE147" s="187">
        <v>0</v>
      </c>
      <c r="AF147" s="187">
        <v>0</v>
      </c>
      <c r="AG147" s="175">
        <v>1</v>
      </c>
      <c r="AH147" s="188">
        <v>188</v>
      </c>
      <c r="AI147" s="92">
        <f t="shared" si="17"/>
        <v>0</v>
      </c>
      <c r="AJ147" s="198">
        <v>0</v>
      </c>
      <c r="AK147" s="196">
        <v>0</v>
      </c>
      <c r="AL147" s="197">
        <v>0</v>
      </c>
      <c r="AN147" s="174">
        <f t="shared" si="12"/>
        <v>0</v>
      </c>
      <c r="AO147" s="174">
        <f t="shared" si="13"/>
        <v>0</v>
      </c>
      <c r="AQ147" s="92">
        <f t="shared" si="14"/>
        <v>0</v>
      </c>
      <c r="AR147" s="92">
        <f t="shared" si="15"/>
        <v>0</v>
      </c>
      <c r="AS147" s="92">
        <f t="shared" si="16"/>
        <v>0</v>
      </c>
      <c r="AU147" s="233">
        <v>0</v>
      </c>
      <c r="AV147" s="234">
        <v>0</v>
      </c>
      <c r="AW147" s="234">
        <v>0</v>
      </c>
      <c r="AX147" s="235">
        <v>0</v>
      </c>
      <c r="AY147" s="233">
        <v>0</v>
      </c>
      <c r="AZ147" s="234">
        <v>0</v>
      </c>
      <c r="BA147" s="234">
        <v>0</v>
      </c>
      <c r="BB147" s="234">
        <v>0</v>
      </c>
      <c r="BC147" s="234">
        <v>0</v>
      </c>
      <c r="BD147" s="235">
        <v>0</v>
      </c>
      <c r="BE147" s="233">
        <v>0</v>
      </c>
      <c r="BF147" s="234">
        <v>0</v>
      </c>
      <c r="BG147" s="234">
        <v>0</v>
      </c>
      <c r="BH147" s="235">
        <v>0</v>
      </c>
      <c r="BI147" s="233">
        <v>0</v>
      </c>
      <c r="BJ147" s="234">
        <v>0</v>
      </c>
      <c r="BK147" s="234">
        <v>0</v>
      </c>
      <c r="BL147" s="234">
        <v>0</v>
      </c>
      <c r="BM147" s="234">
        <v>0</v>
      </c>
      <c r="BN147" s="235">
        <v>0</v>
      </c>
      <c r="BO147" s="233">
        <v>0</v>
      </c>
      <c r="BP147" s="234">
        <v>0</v>
      </c>
      <c r="BQ147" s="234">
        <v>0</v>
      </c>
      <c r="BR147" s="235">
        <v>0</v>
      </c>
      <c r="BS147" s="233">
        <v>0</v>
      </c>
      <c r="BT147" s="234">
        <v>0</v>
      </c>
      <c r="BU147" s="234">
        <v>0</v>
      </c>
      <c r="BV147" s="234">
        <v>0</v>
      </c>
      <c r="BW147" s="234">
        <v>0</v>
      </c>
      <c r="BX147" s="235">
        <v>0</v>
      </c>
    </row>
    <row r="148" spans="1:76">
      <c r="A148" s="186" t="s">
        <v>997</v>
      </c>
      <c r="B148" s="187">
        <v>0</v>
      </c>
      <c r="C148" s="187">
        <v>0</v>
      </c>
      <c r="D148" s="186">
        <v>27</v>
      </c>
      <c r="E148" s="186">
        <v>30</v>
      </c>
      <c r="F148" s="187">
        <v>10126</v>
      </c>
      <c r="G148" s="187">
        <v>9390</v>
      </c>
      <c r="H148" s="195">
        <v>1372</v>
      </c>
      <c r="I148" s="187">
        <v>176</v>
      </c>
      <c r="J148" s="187">
        <v>-826</v>
      </c>
      <c r="K148" s="187">
        <v>10727</v>
      </c>
      <c r="L148" s="187">
        <v>9676</v>
      </c>
      <c r="M148" s="187">
        <v>9054</v>
      </c>
      <c r="N148" s="187">
        <v>11324</v>
      </c>
      <c r="O148" s="187">
        <v>1102</v>
      </c>
      <c r="P148" s="187">
        <v>371.02</v>
      </c>
      <c r="Q148" s="187">
        <v>0</v>
      </c>
      <c r="R148" s="187">
        <v>-1421</v>
      </c>
      <c r="S148" s="187">
        <v>822</v>
      </c>
      <c r="T148" s="187">
        <v>138.01999999999998</v>
      </c>
      <c r="U148" s="187">
        <v>0</v>
      </c>
      <c r="V148" s="187">
        <v>-101</v>
      </c>
      <c r="W148" s="187">
        <v>1277</v>
      </c>
      <c r="X148" s="187">
        <v>288</v>
      </c>
      <c r="Y148" s="187">
        <v>0</v>
      </c>
      <c r="Z148" s="187">
        <v>739</v>
      </c>
      <c r="AA148" s="187">
        <v>-101</v>
      </c>
      <c r="AB148" s="187">
        <v>-101</v>
      </c>
      <c r="AC148" s="187">
        <v>-101</v>
      </c>
      <c r="AD148" s="187">
        <v>-101</v>
      </c>
      <c r="AE148" s="187">
        <v>-101</v>
      </c>
      <c r="AF148" s="187">
        <v>-321</v>
      </c>
      <c r="AG148" s="175">
        <v>9.9</v>
      </c>
      <c r="AH148" s="188">
        <v>189</v>
      </c>
      <c r="AI148" s="92">
        <f t="shared" si="17"/>
        <v>0</v>
      </c>
      <c r="AJ148" s="198">
        <v>-40</v>
      </c>
      <c r="AK148" s="196">
        <v>83</v>
      </c>
      <c r="AL148" s="197">
        <v>-144</v>
      </c>
      <c r="AN148" s="174">
        <f t="shared" si="12"/>
        <v>1372.02</v>
      </c>
      <c r="AO148" s="174">
        <f t="shared" si="13"/>
        <v>-1.999999999998181E-2</v>
      </c>
      <c r="AQ148" s="92">
        <f t="shared" si="14"/>
        <v>10126</v>
      </c>
      <c r="AR148" s="92">
        <f t="shared" si="15"/>
        <v>0</v>
      </c>
      <c r="AS148" s="92">
        <f t="shared" si="16"/>
        <v>736</v>
      </c>
      <c r="AU148" s="233">
        <v>822</v>
      </c>
      <c r="AV148" s="234">
        <v>822</v>
      </c>
      <c r="AW148" s="234">
        <v>83</v>
      </c>
      <c r="AX148" s="235">
        <v>739</v>
      </c>
      <c r="AY148" s="233">
        <v>83</v>
      </c>
      <c r="AZ148" s="234">
        <v>83</v>
      </c>
      <c r="BA148" s="234">
        <v>83</v>
      </c>
      <c r="BB148" s="234">
        <v>83</v>
      </c>
      <c r="BC148" s="234">
        <v>83</v>
      </c>
      <c r="BD148" s="235">
        <v>324</v>
      </c>
      <c r="BE148" s="233">
        <v>-1421</v>
      </c>
      <c r="BF148" s="234">
        <v>-1421</v>
      </c>
      <c r="BG148" s="234">
        <v>-144</v>
      </c>
      <c r="BH148" s="235">
        <v>-1277</v>
      </c>
      <c r="BI148" s="233">
        <v>-144</v>
      </c>
      <c r="BJ148" s="234">
        <v>-144</v>
      </c>
      <c r="BK148" s="234">
        <v>-144</v>
      </c>
      <c r="BL148" s="234">
        <v>-144</v>
      </c>
      <c r="BM148" s="234">
        <v>-144</v>
      </c>
      <c r="BN148" s="235">
        <v>-557</v>
      </c>
      <c r="BO148" s="233">
        <v>-368</v>
      </c>
      <c r="BP148" s="234">
        <v>-328</v>
      </c>
      <c r="BQ148" s="234">
        <v>-40</v>
      </c>
      <c r="BR148" s="235">
        <v>-288</v>
      </c>
      <c r="BS148" s="233">
        <v>-40</v>
      </c>
      <c r="BT148" s="234">
        <v>-40</v>
      </c>
      <c r="BU148" s="234">
        <v>-40</v>
      </c>
      <c r="BV148" s="234">
        <v>-40</v>
      </c>
      <c r="BW148" s="234">
        <v>-40</v>
      </c>
      <c r="BX148" s="235">
        <v>-88</v>
      </c>
    </row>
    <row r="149" spans="1:76">
      <c r="A149" s="186" t="s">
        <v>998</v>
      </c>
      <c r="B149" s="187">
        <v>0</v>
      </c>
      <c r="C149" s="187">
        <v>0</v>
      </c>
      <c r="D149" s="186">
        <v>31</v>
      </c>
      <c r="E149" s="186">
        <v>36</v>
      </c>
      <c r="F149" s="187">
        <v>34449</v>
      </c>
      <c r="G149" s="187">
        <v>28613</v>
      </c>
      <c r="H149" s="195">
        <v>6328</v>
      </c>
      <c r="I149" s="187">
        <v>781.31999999999948</v>
      </c>
      <c r="J149" s="187">
        <v>-1573</v>
      </c>
      <c r="K149" s="187">
        <v>37012</v>
      </c>
      <c r="L149" s="187">
        <v>32063</v>
      </c>
      <c r="M149" s="187">
        <v>30546</v>
      </c>
      <c r="N149" s="187">
        <v>39108</v>
      </c>
      <c r="O149" s="187">
        <v>5352</v>
      </c>
      <c r="P149" s="187">
        <v>1205.6100000000001</v>
      </c>
      <c r="Q149" s="187">
        <v>0</v>
      </c>
      <c r="R149" s="187">
        <v>-1386</v>
      </c>
      <c r="S149" s="187">
        <v>883</v>
      </c>
      <c r="T149" s="187">
        <v>218.61000000000007</v>
      </c>
      <c r="U149" s="187">
        <v>0</v>
      </c>
      <c r="V149" s="187">
        <v>-229</v>
      </c>
      <c r="W149" s="187">
        <v>1227</v>
      </c>
      <c r="X149" s="187">
        <v>1128</v>
      </c>
      <c r="Y149" s="187">
        <v>0</v>
      </c>
      <c r="Z149" s="187">
        <v>782</v>
      </c>
      <c r="AA149" s="187">
        <v>-229</v>
      </c>
      <c r="AB149" s="187">
        <v>-229</v>
      </c>
      <c r="AC149" s="187">
        <v>-229</v>
      </c>
      <c r="AD149" s="187">
        <v>-229</v>
      </c>
      <c r="AE149" s="187">
        <v>-229</v>
      </c>
      <c r="AF149" s="187">
        <v>-428</v>
      </c>
      <c r="AG149" s="175">
        <v>8.6999999999999993</v>
      </c>
      <c r="AH149" s="188">
        <v>48</v>
      </c>
      <c r="AI149" s="92">
        <f t="shared" si="17"/>
        <v>0</v>
      </c>
      <c r="AJ149" s="198">
        <v>-171</v>
      </c>
      <c r="AK149" s="196">
        <v>101</v>
      </c>
      <c r="AL149" s="197">
        <v>-159</v>
      </c>
      <c r="AN149" s="174">
        <f t="shared" si="12"/>
        <v>6328.6100000000006</v>
      </c>
      <c r="AO149" s="174">
        <f t="shared" si="13"/>
        <v>-0.61000000000058208</v>
      </c>
      <c r="AQ149" s="92">
        <f t="shared" si="14"/>
        <v>34449</v>
      </c>
      <c r="AR149" s="92">
        <f t="shared" si="15"/>
        <v>0</v>
      </c>
      <c r="AS149" s="92">
        <f t="shared" si="16"/>
        <v>5836.0000000000009</v>
      </c>
      <c r="AU149" s="233">
        <v>883</v>
      </c>
      <c r="AV149" s="234">
        <v>883</v>
      </c>
      <c r="AW149" s="234">
        <v>101</v>
      </c>
      <c r="AX149" s="235">
        <v>782</v>
      </c>
      <c r="AY149" s="233">
        <v>101</v>
      </c>
      <c r="AZ149" s="234">
        <v>101</v>
      </c>
      <c r="BA149" s="234">
        <v>101</v>
      </c>
      <c r="BB149" s="234">
        <v>101</v>
      </c>
      <c r="BC149" s="234">
        <v>101</v>
      </c>
      <c r="BD149" s="235">
        <v>277</v>
      </c>
      <c r="BE149" s="233">
        <v>-1385</v>
      </c>
      <c r="BF149" s="234">
        <v>-1385</v>
      </c>
      <c r="BG149" s="234">
        <v>-159</v>
      </c>
      <c r="BH149" s="235">
        <v>-1226</v>
      </c>
      <c r="BI149" s="233">
        <v>-159</v>
      </c>
      <c r="BJ149" s="234">
        <v>-159</v>
      </c>
      <c r="BK149" s="234">
        <v>-159</v>
      </c>
      <c r="BL149" s="234">
        <v>-159</v>
      </c>
      <c r="BM149" s="234">
        <v>-159</v>
      </c>
      <c r="BN149" s="235">
        <v>-431</v>
      </c>
      <c r="BO149" s="233">
        <v>-1470</v>
      </c>
      <c r="BP149" s="234">
        <v>-1299</v>
      </c>
      <c r="BQ149" s="234">
        <v>-171</v>
      </c>
      <c r="BR149" s="235">
        <v>-1128</v>
      </c>
      <c r="BS149" s="233">
        <v>-171</v>
      </c>
      <c r="BT149" s="234">
        <v>-171</v>
      </c>
      <c r="BU149" s="234">
        <v>-171</v>
      </c>
      <c r="BV149" s="234">
        <v>-171</v>
      </c>
      <c r="BW149" s="234">
        <v>-171</v>
      </c>
      <c r="BX149" s="235">
        <v>-273</v>
      </c>
    </row>
    <row r="150" spans="1:76">
      <c r="A150" s="186" t="s">
        <v>999</v>
      </c>
      <c r="B150" s="187">
        <v>0</v>
      </c>
      <c r="C150" s="187">
        <v>0</v>
      </c>
      <c r="D150" s="186">
        <v>0</v>
      </c>
      <c r="E150" s="186">
        <v>0</v>
      </c>
      <c r="F150" s="187">
        <v>0</v>
      </c>
      <c r="G150" s="187">
        <v>0</v>
      </c>
      <c r="H150" s="195">
        <v>0</v>
      </c>
      <c r="I150" s="187">
        <v>0</v>
      </c>
      <c r="J150" s="187">
        <v>0</v>
      </c>
      <c r="K150" s="187">
        <v>0</v>
      </c>
      <c r="L150" s="187">
        <v>0</v>
      </c>
      <c r="M150" s="187">
        <v>0</v>
      </c>
      <c r="N150" s="187">
        <v>0</v>
      </c>
      <c r="O150" s="187">
        <v>0</v>
      </c>
      <c r="P150" s="187">
        <v>0</v>
      </c>
      <c r="Q150" s="187">
        <v>0</v>
      </c>
      <c r="R150" s="187">
        <v>0</v>
      </c>
      <c r="S150" s="187">
        <v>0</v>
      </c>
      <c r="T150" s="187">
        <v>0</v>
      </c>
      <c r="U150" s="187">
        <v>0</v>
      </c>
      <c r="V150" s="187">
        <v>0</v>
      </c>
      <c r="W150" s="187">
        <v>0</v>
      </c>
      <c r="X150" s="187">
        <v>0</v>
      </c>
      <c r="Y150" s="187">
        <v>0</v>
      </c>
      <c r="Z150" s="187">
        <v>0</v>
      </c>
      <c r="AA150" s="187">
        <v>0</v>
      </c>
      <c r="AB150" s="187">
        <v>0</v>
      </c>
      <c r="AC150" s="187">
        <v>0</v>
      </c>
      <c r="AD150" s="187">
        <v>0</v>
      </c>
      <c r="AE150" s="187">
        <v>0</v>
      </c>
      <c r="AF150" s="187">
        <v>0</v>
      </c>
      <c r="AG150" s="175">
        <v>1</v>
      </c>
      <c r="AH150" s="188">
        <v>190</v>
      </c>
      <c r="AI150" s="92">
        <f t="shared" si="17"/>
        <v>0</v>
      </c>
      <c r="AJ150" s="198">
        <v>0</v>
      </c>
      <c r="AK150" s="196">
        <v>0</v>
      </c>
      <c r="AL150" s="197">
        <v>0</v>
      </c>
      <c r="AN150" s="174">
        <f t="shared" si="12"/>
        <v>0</v>
      </c>
      <c r="AO150" s="174">
        <f t="shared" si="13"/>
        <v>0</v>
      </c>
      <c r="AQ150" s="92">
        <f t="shared" si="14"/>
        <v>0</v>
      </c>
      <c r="AR150" s="92">
        <f t="shared" si="15"/>
        <v>0</v>
      </c>
      <c r="AS150" s="92">
        <f t="shared" si="16"/>
        <v>0</v>
      </c>
      <c r="AU150" s="233">
        <v>0</v>
      </c>
      <c r="AV150" s="234">
        <v>0</v>
      </c>
      <c r="AW150" s="234">
        <v>0</v>
      </c>
      <c r="AX150" s="235">
        <v>0</v>
      </c>
      <c r="AY150" s="233">
        <v>0</v>
      </c>
      <c r="AZ150" s="234">
        <v>0</v>
      </c>
      <c r="BA150" s="234">
        <v>0</v>
      </c>
      <c r="BB150" s="234">
        <v>0</v>
      </c>
      <c r="BC150" s="234">
        <v>0</v>
      </c>
      <c r="BD150" s="235">
        <v>0</v>
      </c>
      <c r="BE150" s="233">
        <v>0</v>
      </c>
      <c r="BF150" s="234">
        <v>0</v>
      </c>
      <c r="BG150" s="234">
        <v>0</v>
      </c>
      <c r="BH150" s="235">
        <v>0</v>
      </c>
      <c r="BI150" s="233">
        <v>0</v>
      </c>
      <c r="BJ150" s="234">
        <v>0</v>
      </c>
      <c r="BK150" s="234">
        <v>0</v>
      </c>
      <c r="BL150" s="234">
        <v>0</v>
      </c>
      <c r="BM150" s="234">
        <v>0</v>
      </c>
      <c r="BN150" s="235">
        <v>0</v>
      </c>
      <c r="BO150" s="233">
        <v>0</v>
      </c>
      <c r="BP150" s="234">
        <v>0</v>
      </c>
      <c r="BQ150" s="234">
        <v>0</v>
      </c>
      <c r="BR150" s="235">
        <v>0</v>
      </c>
      <c r="BS150" s="233">
        <v>0</v>
      </c>
      <c r="BT150" s="234">
        <v>0</v>
      </c>
      <c r="BU150" s="234">
        <v>0</v>
      </c>
      <c r="BV150" s="234">
        <v>0</v>
      </c>
      <c r="BW150" s="234">
        <v>0</v>
      </c>
      <c r="BX150" s="235">
        <v>0</v>
      </c>
    </row>
    <row r="151" spans="1:76">
      <c r="A151" s="186" t="s">
        <v>1000</v>
      </c>
      <c r="B151" s="187">
        <v>0</v>
      </c>
      <c r="C151" s="187">
        <v>0</v>
      </c>
      <c r="D151" s="186">
        <v>0</v>
      </c>
      <c r="E151" s="186">
        <v>0</v>
      </c>
      <c r="F151" s="187">
        <v>0</v>
      </c>
      <c r="G151" s="187">
        <v>0</v>
      </c>
      <c r="H151" s="195">
        <v>0</v>
      </c>
      <c r="I151" s="187">
        <v>0</v>
      </c>
      <c r="J151" s="187">
        <v>0</v>
      </c>
      <c r="K151" s="187">
        <v>0</v>
      </c>
      <c r="L151" s="187">
        <v>0</v>
      </c>
      <c r="M151" s="187">
        <v>0</v>
      </c>
      <c r="N151" s="187">
        <v>0</v>
      </c>
      <c r="O151" s="187">
        <v>0</v>
      </c>
      <c r="P151" s="187">
        <v>0</v>
      </c>
      <c r="Q151" s="187">
        <v>0</v>
      </c>
      <c r="R151" s="187">
        <v>0</v>
      </c>
      <c r="S151" s="187">
        <v>0</v>
      </c>
      <c r="T151" s="187">
        <v>0</v>
      </c>
      <c r="U151" s="187">
        <v>0</v>
      </c>
      <c r="V151" s="187">
        <v>0</v>
      </c>
      <c r="W151" s="187">
        <v>0</v>
      </c>
      <c r="X151" s="187">
        <v>0</v>
      </c>
      <c r="Y151" s="187">
        <v>0</v>
      </c>
      <c r="Z151" s="187">
        <v>0</v>
      </c>
      <c r="AA151" s="187">
        <v>0</v>
      </c>
      <c r="AB151" s="187">
        <v>0</v>
      </c>
      <c r="AC151" s="187">
        <v>0</v>
      </c>
      <c r="AD151" s="187">
        <v>0</v>
      </c>
      <c r="AE151" s="187">
        <v>0</v>
      </c>
      <c r="AF151" s="187">
        <v>0</v>
      </c>
      <c r="AG151" s="175">
        <v>1</v>
      </c>
      <c r="AH151" s="188">
        <v>191</v>
      </c>
      <c r="AI151" s="92">
        <f t="shared" si="17"/>
        <v>0</v>
      </c>
      <c r="AJ151" s="198">
        <v>0</v>
      </c>
      <c r="AK151" s="196">
        <v>0</v>
      </c>
      <c r="AL151" s="197">
        <v>0</v>
      </c>
      <c r="AN151" s="174">
        <f t="shared" si="12"/>
        <v>0</v>
      </c>
      <c r="AO151" s="174">
        <f t="shared" si="13"/>
        <v>0</v>
      </c>
      <c r="AQ151" s="92">
        <f t="shared" si="14"/>
        <v>0</v>
      </c>
      <c r="AR151" s="92">
        <f t="shared" si="15"/>
        <v>0</v>
      </c>
      <c r="AS151" s="92">
        <f t="shared" si="16"/>
        <v>0</v>
      </c>
      <c r="AU151" s="233">
        <v>0</v>
      </c>
      <c r="AV151" s="234">
        <v>0</v>
      </c>
      <c r="AW151" s="234">
        <v>0</v>
      </c>
      <c r="AX151" s="235">
        <v>0</v>
      </c>
      <c r="AY151" s="233">
        <v>0</v>
      </c>
      <c r="AZ151" s="234">
        <v>0</v>
      </c>
      <c r="BA151" s="234">
        <v>0</v>
      </c>
      <c r="BB151" s="234">
        <v>0</v>
      </c>
      <c r="BC151" s="234">
        <v>0</v>
      </c>
      <c r="BD151" s="235">
        <v>0</v>
      </c>
      <c r="BE151" s="233">
        <v>0</v>
      </c>
      <c r="BF151" s="234">
        <v>0</v>
      </c>
      <c r="BG151" s="234">
        <v>0</v>
      </c>
      <c r="BH151" s="235">
        <v>0</v>
      </c>
      <c r="BI151" s="233">
        <v>0</v>
      </c>
      <c r="BJ151" s="234">
        <v>0</v>
      </c>
      <c r="BK151" s="234">
        <v>0</v>
      </c>
      <c r="BL151" s="234">
        <v>0</v>
      </c>
      <c r="BM151" s="234">
        <v>0</v>
      </c>
      <c r="BN151" s="235">
        <v>0</v>
      </c>
      <c r="BO151" s="233">
        <v>0</v>
      </c>
      <c r="BP151" s="234">
        <v>0</v>
      </c>
      <c r="BQ151" s="234">
        <v>0</v>
      </c>
      <c r="BR151" s="235">
        <v>0</v>
      </c>
      <c r="BS151" s="233">
        <v>0</v>
      </c>
      <c r="BT151" s="234">
        <v>0</v>
      </c>
      <c r="BU151" s="234">
        <v>0</v>
      </c>
      <c r="BV151" s="234">
        <v>0</v>
      </c>
      <c r="BW151" s="234">
        <v>0</v>
      </c>
      <c r="BX151" s="235">
        <v>0</v>
      </c>
    </row>
    <row r="152" spans="1:76">
      <c r="A152" s="186" t="s">
        <v>1001</v>
      </c>
      <c r="B152" s="187">
        <v>0</v>
      </c>
      <c r="C152" s="187">
        <v>0</v>
      </c>
      <c r="D152" s="186">
        <v>0</v>
      </c>
      <c r="E152" s="186">
        <v>0</v>
      </c>
      <c r="F152" s="187">
        <v>0</v>
      </c>
      <c r="G152" s="187">
        <v>0</v>
      </c>
      <c r="H152" s="195">
        <v>0</v>
      </c>
      <c r="I152" s="187">
        <v>0</v>
      </c>
      <c r="J152" s="187">
        <v>0</v>
      </c>
      <c r="K152" s="187">
        <v>0</v>
      </c>
      <c r="L152" s="187">
        <v>0</v>
      </c>
      <c r="M152" s="187">
        <v>0</v>
      </c>
      <c r="N152" s="187">
        <v>0</v>
      </c>
      <c r="O152" s="187">
        <v>0</v>
      </c>
      <c r="P152" s="187">
        <v>0</v>
      </c>
      <c r="Q152" s="187">
        <v>0</v>
      </c>
      <c r="R152" s="187">
        <v>0</v>
      </c>
      <c r="S152" s="187">
        <v>0</v>
      </c>
      <c r="T152" s="187">
        <v>0</v>
      </c>
      <c r="U152" s="187">
        <v>0</v>
      </c>
      <c r="V152" s="187">
        <v>0</v>
      </c>
      <c r="W152" s="187">
        <v>0</v>
      </c>
      <c r="X152" s="187">
        <v>0</v>
      </c>
      <c r="Y152" s="187">
        <v>0</v>
      </c>
      <c r="Z152" s="187">
        <v>0</v>
      </c>
      <c r="AA152" s="187">
        <v>0</v>
      </c>
      <c r="AB152" s="187">
        <v>0</v>
      </c>
      <c r="AC152" s="187">
        <v>0</v>
      </c>
      <c r="AD152" s="187">
        <v>0</v>
      </c>
      <c r="AE152" s="187">
        <v>0</v>
      </c>
      <c r="AF152" s="187">
        <v>0</v>
      </c>
      <c r="AG152" s="175">
        <v>1</v>
      </c>
      <c r="AH152" s="188">
        <v>192</v>
      </c>
      <c r="AI152" s="92">
        <f t="shared" si="17"/>
        <v>0</v>
      </c>
      <c r="AJ152" s="198">
        <v>0</v>
      </c>
      <c r="AK152" s="196">
        <v>0</v>
      </c>
      <c r="AL152" s="197">
        <v>0</v>
      </c>
      <c r="AN152" s="174">
        <f t="shared" si="12"/>
        <v>0</v>
      </c>
      <c r="AO152" s="174">
        <f t="shared" si="13"/>
        <v>0</v>
      </c>
      <c r="AQ152" s="92">
        <f t="shared" si="14"/>
        <v>0</v>
      </c>
      <c r="AR152" s="92">
        <f t="shared" si="15"/>
        <v>0</v>
      </c>
      <c r="AS152" s="92">
        <f t="shared" si="16"/>
        <v>0</v>
      </c>
      <c r="AU152" s="233">
        <v>0</v>
      </c>
      <c r="AV152" s="234">
        <v>0</v>
      </c>
      <c r="AW152" s="234">
        <v>0</v>
      </c>
      <c r="AX152" s="235">
        <v>0</v>
      </c>
      <c r="AY152" s="233">
        <v>0</v>
      </c>
      <c r="AZ152" s="234">
        <v>0</v>
      </c>
      <c r="BA152" s="234">
        <v>0</v>
      </c>
      <c r="BB152" s="234">
        <v>0</v>
      </c>
      <c r="BC152" s="234">
        <v>0</v>
      </c>
      <c r="BD152" s="235">
        <v>0</v>
      </c>
      <c r="BE152" s="233">
        <v>0</v>
      </c>
      <c r="BF152" s="234">
        <v>0</v>
      </c>
      <c r="BG152" s="234">
        <v>0</v>
      </c>
      <c r="BH152" s="235">
        <v>0</v>
      </c>
      <c r="BI152" s="233">
        <v>0</v>
      </c>
      <c r="BJ152" s="234">
        <v>0</v>
      </c>
      <c r="BK152" s="234">
        <v>0</v>
      </c>
      <c r="BL152" s="234">
        <v>0</v>
      </c>
      <c r="BM152" s="234">
        <v>0</v>
      </c>
      <c r="BN152" s="235">
        <v>0</v>
      </c>
      <c r="BO152" s="233">
        <v>0</v>
      </c>
      <c r="BP152" s="234">
        <v>0</v>
      </c>
      <c r="BQ152" s="234">
        <v>0</v>
      </c>
      <c r="BR152" s="235">
        <v>0</v>
      </c>
      <c r="BS152" s="233">
        <v>0</v>
      </c>
      <c r="BT152" s="234">
        <v>0</v>
      </c>
      <c r="BU152" s="234">
        <v>0</v>
      </c>
      <c r="BV152" s="234">
        <v>0</v>
      </c>
      <c r="BW152" s="234">
        <v>0</v>
      </c>
      <c r="BX152" s="235">
        <v>0</v>
      </c>
    </row>
    <row r="153" spans="1:76">
      <c r="A153" s="186" t="s">
        <v>1002</v>
      </c>
      <c r="B153" s="187">
        <v>0</v>
      </c>
      <c r="C153" s="187">
        <v>0</v>
      </c>
      <c r="D153" s="186">
        <v>10</v>
      </c>
      <c r="E153" s="186">
        <v>10</v>
      </c>
      <c r="F153" s="187">
        <v>10846</v>
      </c>
      <c r="G153" s="187">
        <v>4104</v>
      </c>
      <c r="H153" s="195">
        <v>1491</v>
      </c>
      <c r="I153" s="187">
        <v>0.66999999999999815</v>
      </c>
      <c r="J153" s="187">
        <v>5078</v>
      </c>
      <c r="K153" s="187">
        <v>11789</v>
      </c>
      <c r="L153" s="187">
        <v>9939</v>
      </c>
      <c r="M153" s="187">
        <v>9342</v>
      </c>
      <c r="N153" s="187">
        <v>12583</v>
      </c>
      <c r="O153" s="187">
        <v>661</v>
      </c>
      <c r="P153" s="187">
        <v>170</v>
      </c>
      <c r="Q153" s="187">
        <v>0</v>
      </c>
      <c r="R153" s="187">
        <v>5440</v>
      </c>
      <c r="S153" s="187">
        <v>471</v>
      </c>
      <c r="T153" s="187">
        <v>0</v>
      </c>
      <c r="U153" s="187">
        <v>0</v>
      </c>
      <c r="V153" s="187">
        <v>660</v>
      </c>
      <c r="W153" s="187">
        <v>0</v>
      </c>
      <c r="X153" s="187">
        <v>145</v>
      </c>
      <c r="Y153" s="187">
        <v>4807</v>
      </c>
      <c r="Z153" s="187">
        <v>416</v>
      </c>
      <c r="AA153" s="187">
        <v>660</v>
      </c>
      <c r="AB153" s="187">
        <v>660</v>
      </c>
      <c r="AC153" s="187">
        <v>660</v>
      </c>
      <c r="AD153" s="187">
        <v>660</v>
      </c>
      <c r="AE153" s="187">
        <v>660</v>
      </c>
      <c r="AF153" s="187">
        <v>1778</v>
      </c>
      <c r="AG153" s="175">
        <v>8.6</v>
      </c>
      <c r="AH153" s="188">
        <v>193</v>
      </c>
      <c r="AI153" s="92">
        <f t="shared" si="17"/>
        <v>0</v>
      </c>
      <c r="AJ153" s="198">
        <v>-28</v>
      </c>
      <c r="AK153" s="196">
        <v>55</v>
      </c>
      <c r="AL153" s="197">
        <v>633</v>
      </c>
      <c r="AN153" s="174">
        <f t="shared" si="12"/>
        <v>1491</v>
      </c>
      <c r="AO153" s="174">
        <f t="shared" si="13"/>
        <v>0</v>
      </c>
      <c r="AQ153" s="92">
        <f t="shared" si="14"/>
        <v>10846</v>
      </c>
      <c r="AR153" s="92">
        <f t="shared" si="15"/>
        <v>0</v>
      </c>
      <c r="AS153" s="92">
        <f t="shared" si="16"/>
        <v>6742</v>
      </c>
      <c r="AU153" s="233">
        <v>471</v>
      </c>
      <c r="AV153" s="234">
        <v>471</v>
      </c>
      <c r="AW153" s="234">
        <v>55</v>
      </c>
      <c r="AX153" s="235">
        <v>416</v>
      </c>
      <c r="AY153" s="233">
        <v>55</v>
      </c>
      <c r="AZ153" s="234">
        <v>55</v>
      </c>
      <c r="BA153" s="234">
        <v>55</v>
      </c>
      <c r="BB153" s="234">
        <v>55</v>
      </c>
      <c r="BC153" s="234">
        <v>55</v>
      </c>
      <c r="BD153" s="235">
        <v>141</v>
      </c>
      <c r="BE153" s="233">
        <v>5440</v>
      </c>
      <c r="BF153" s="234">
        <v>5440</v>
      </c>
      <c r="BG153" s="234">
        <v>633</v>
      </c>
      <c r="BH153" s="235">
        <v>4807</v>
      </c>
      <c r="BI153" s="233">
        <v>633</v>
      </c>
      <c r="BJ153" s="234">
        <v>633</v>
      </c>
      <c r="BK153" s="234">
        <v>633</v>
      </c>
      <c r="BL153" s="234">
        <v>633</v>
      </c>
      <c r="BM153" s="234">
        <v>633</v>
      </c>
      <c r="BN153" s="235">
        <v>1642</v>
      </c>
      <c r="BO153" s="233">
        <v>-201</v>
      </c>
      <c r="BP153" s="234">
        <v>-173</v>
      </c>
      <c r="BQ153" s="234">
        <v>-28</v>
      </c>
      <c r="BR153" s="235">
        <v>-145</v>
      </c>
      <c r="BS153" s="233">
        <v>-28</v>
      </c>
      <c r="BT153" s="234">
        <v>-28</v>
      </c>
      <c r="BU153" s="234">
        <v>-28</v>
      </c>
      <c r="BV153" s="234">
        <v>-28</v>
      </c>
      <c r="BW153" s="234">
        <v>-28</v>
      </c>
      <c r="BX153" s="235">
        <v>-5</v>
      </c>
    </row>
    <row r="154" spans="1:76">
      <c r="A154" s="186" t="s">
        <v>1003</v>
      </c>
      <c r="B154" s="187">
        <v>0</v>
      </c>
      <c r="C154" s="187">
        <v>0</v>
      </c>
      <c r="D154" s="186">
        <v>4</v>
      </c>
      <c r="E154" s="186">
        <v>5</v>
      </c>
      <c r="F154" s="187">
        <v>6094</v>
      </c>
      <c r="G154" s="187">
        <v>5832</v>
      </c>
      <c r="H154" s="195">
        <v>961</v>
      </c>
      <c r="I154" s="187">
        <v>388.54999999999995</v>
      </c>
      <c r="J154" s="187">
        <v>-574</v>
      </c>
      <c r="K154" s="187">
        <v>6340</v>
      </c>
      <c r="L154" s="187">
        <v>5839</v>
      </c>
      <c r="M154" s="187">
        <v>5747</v>
      </c>
      <c r="N154" s="187">
        <v>6488</v>
      </c>
      <c r="O154" s="187">
        <v>834</v>
      </c>
      <c r="P154" s="187">
        <v>233.08999999999997</v>
      </c>
      <c r="Q154" s="187">
        <v>0</v>
      </c>
      <c r="R154" s="187">
        <v>-1013</v>
      </c>
      <c r="S154" s="187">
        <v>421</v>
      </c>
      <c r="T154" s="187">
        <v>213.08999999999997</v>
      </c>
      <c r="U154" s="187">
        <v>0</v>
      </c>
      <c r="V154" s="187">
        <v>-107</v>
      </c>
      <c r="W154" s="187">
        <v>855</v>
      </c>
      <c r="X154" s="187">
        <v>74</v>
      </c>
      <c r="Y154" s="187">
        <v>0</v>
      </c>
      <c r="Z154" s="187">
        <v>355</v>
      </c>
      <c r="AA154" s="187">
        <v>-107</v>
      </c>
      <c r="AB154" s="187">
        <v>-107</v>
      </c>
      <c r="AC154" s="187">
        <v>-107</v>
      </c>
      <c r="AD154" s="187">
        <v>-107</v>
      </c>
      <c r="AE154" s="187">
        <v>-106</v>
      </c>
      <c r="AF154" s="187">
        <v>-40</v>
      </c>
      <c r="AG154" s="175">
        <v>6.4</v>
      </c>
      <c r="AH154" s="188">
        <v>194</v>
      </c>
      <c r="AI154" s="92">
        <f t="shared" si="17"/>
        <v>0</v>
      </c>
      <c r="AJ154" s="198">
        <v>-15</v>
      </c>
      <c r="AK154" s="196">
        <v>66</v>
      </c>
      <c r="AL154" s="197">
        <v>-158</v>
      </c>
      <c r="AN154" s="174">
        <f t="shared" si="12"/>
        <v>960.08999999999992</v>
      </c>
      <c r="AO154" s="174">
        <f t="shared" si="13"/>
        <v>0.91000000000008185</v>
      </c>
      <c r="AQ154" s="92">
        <f t="shared" si="14"/>
        <v>6094</v>
      </c>
      <c r="AR154" s="92">
        <f t="shared" si="15"/>
        <v>0</v>
      </c>
      <c r="AS154" s="92">
        <f t="shared" si="16"/>
        <v>261.99999999999994</v>
      </c>
      <c r="AU154" s="233">
        <v>421</v>
      </c>
      <c r="AV154" s="234">
        <v>421</v>
      </c>
      <c r="AW154" s="234">
        <v>66</v>
      </c>
      <c r="AX154" s="235">
        <v>355</v>
      </c>
      <c r="AY154" s="233">
        <v>66</v>
      </c>
      <c r="AZ154" s="234">
        <v>66</v>
      </c>
      <c r="BA154" s="234">
        <v>66</v>
      </c>
      <c r="BB154" s="234">
        <v>66</v>
      </c>
      <c r="BC154" s="234">
        <v>66</v>
      </c>
      <c r="BD154" s="235">
        <v>25</v>
      </c>
      <c r="BE154" s="233">
        <v>-1014</v>
      </c>
      <c r="BF154" s="234">
        <v>-1014</v>
      </c>
      <c r="BG154" s="234">
        <v>-158</v>
      </c>
      <c r="BH154" s="235">
        <v>-856</v>
      </c>
      <c r="BI154" s="233">
        <v>-158</v>
      </c>
      <c r="BJ154" s="234">
        <v>-158</v>
      </c>
      <c r="BK154" s="234">
        <v>-158</v>
      </c>
      <c r="BL154" s="234">
        <v>-158</v>
      </c>
      <c r="BM154" s="234">
        <v>-158</v>
      </c>
      <c r="BN154" s="235">
        <v>-66</v>
      </c>
      <c r="BO154" s="233">
        <v>-104</v>
      </c>
      <c r="BP154" s="234">
        <v>-89</v>
      </c>
      <c r="BQ154" s="234">
        <v>-15</v>
      </c>
      <c r="BR154" s="235">
        <v>-74</v>
      </c>
      <c r="BS154" s="233">
        <v>-15</v>
      </c>
      <c r="BT154" s="234">
        <v>-15</v>
      </c>
      <c r="BU154" s="234">
        <v>-15</v>
      </c>
      <c r="BV154" s="234">
        <v>-15</v>
      </c>
      <c r="BW154" s="234">
        <v>-14</v>
      </c>
      <c r="BX154" s="235">
        <v>0</v>
      </c>
    </row>
    <row r="155" spans="1:76">
      <c r="A155" s="186" t="s">
        <v>1004</v>
      </c>
      <c r="B155" s="187">
        <v>0</v>
      </c>
      <c r="C155" s="187">
        <v>0</v>
      </c>
      <c r="D155" s="186">
        <v>90</v>
      </c>
      <c r="E155" s="186">
        <v>94</v>
      </c>
      <c r="F155" s="187">
        <v>52973</v>
      </c>
      <c r="G155" s="187">
        <v>54629</v>
      </c>
      <c r="H155" s="195">
        <v>12365</v>
      </c>
      <c r="I155" s="187">
        <v>20.730000000000047</v>
      </c>
      <c r="J155" s="187">
        <v>-16969</v>
      </c>
      <c r="K155" s="187">
        <v>59156</v>
      </c>
      <c r="L155" s="187">
        <v>47335</v>
      </c>
      <c r="M155" s="187">
        <v>43964</v>
      </c>
      <c r="N155" s="187">
        <v>64016</v>
      </c>
      <c r="O155" s="187">
        <v>11824</v>
      </c>
      <c r="P155" s="187">
        <v>2363.2200000000003</v>
      </c>
      <c r="Q155" s="187">
        <v>0</v>
      </c>
      <c r="R155" s="187">
        <v>-15613</v>
      </c>
      <c r="S155" s="187">
        <v>-69</v>
      </c>
      <c r="T155" s="187">
        <v>161.22000000000048</v>
      </c>
      <c r="U155" s="187">
        <v>0</v>
      </c>
      <c r="V155" s="187">
        <v>-1822</v>
      </c>
      <c r="W155" s="187">
        <v>14140</v>
      </c>
      <c r="X155" s="187">
        <v>2829</v>
      </c>
      <c r="Y155" s="187">
        <v>0</v>
      </c>
      <c r="Z155" s="187">
        <v>0</v>
      </c>
      <c r="AA155" s="187">
        <v>-1822</v>
      </c>
      <c r="AB155" s="187">
        <v>-1822</v>
      </c>
      <c r="AC155" s="187">
        <v>-1822</v>
      </c>
      <c r="AD155" s="187">
        <v>-1822</v>
      </c>
      <c r="AE155" s="187">
        <v>-1822</v>
      </c>
      <c r="AF155" s="187">
        <v>-7859</v>
      </c>
      <c r="AG155" s="175">
        <v>10.6</v>
      </c>
      <c r="AH155" s="188">
        <v>538</v>
      </c>
      <c r="AI155" s="92">
        <f t="shared" si="17"/>
        <v>0</v>
      </c>
      <c r="AJ155" s="198">
        <v>-342</v>
      </c>
      <c r="AK155" s="196">
        <v>-7</v>
      </c>
      <c r="AL155" s="197">
        <v>-1473</v>
      </c>
      <c r="AN155" s="174">
        <f t="shared" si="12"/>
        <v>12365.220000000001</v>
      </c>
      <c r="AO155" s="174">
        <f t="shared" si="13"/>
        <v>-0.22000000000116415</v>
      </c>
      <c r="AQ155" s="92">
        <f t="shared" si="14"/>
        <v>52973</v>
      </c>
      <c r="AR155" s="92">
        <f t="shared" si="15"/>
        <v>0</v>
      </c>
      <c r="AS155" s="92">
        <f t="shared" si="16"/>
        <v>-1655.9999999999993</v>
      </c>
      <c r="AU155" s="233">
        <v>-69</v>
      </c>
      <c r="AV155" s="234">
        <v>-69</v>
      </c>
      <c r="AW155" s="234">
        <v>-7</v>
      </c>
      <c r="AX155" s="235">
        <v>-62</v>
      </c>
      <c r="AY155" s="233">
        <v>-7</v>
      </c>
      <c r="AZ155" s="234">
        <v>-7</v>
      </c>
      <c r="BA155" s="234">
        <v>-7</v>
      </c>
      <c r="BB155" s="234">
        <v>-7</v>
      </c>
      <c r="BC155" s="234">
        <v>-7</v>
      </c>
      <c r="BD155" s="235">
        <v>-27</v>
      </c>
      <c r="BE155" s="233">
        <v>-15613</v>
      </c>
      <c r="BF155" s="234">
        <v>-15613</v>
      </c>
      <c r="BG155" s="234">
        <v>-1473</v>
      </c>
      <c r="BH155" s="235">
        <v>-14140</v>
      </c>
      <c r="BI155" s="233">
        <v>-1473</v>
      </c>
      <c r="BJ155" s="234">
        <v>-1473</v>
      </c>
      <c r="BK155" s="234">
        <v>-1473</v>
      </c>
      <c r="BL155" s="234">
        <v>-1473</v>
      </c>
      <c r="BM155" s="234">
        <v>-1473</v>
      </c>
      <c r="BN155" s="235">
        <v>-6775</v>
      </c>
      <c r="BO155" s="233">
        <v>-3451</v>
      </c>
      <c r="BP155" s="234">
        <v>-3109</v>
      </c>
      <c r="BQ155" s="234">
        <v>-342</v>
      </c>
      <c r="BR155" s="235">
        <v>-2767</v>
      </c>
      <c r="BS155" s="233">
        <v>-342</v>
      </c>
      <c r="BT155" s="234">
        <v>-342</v>
      </c>
      <c r="BU155" s="234">
        <v>-342</v>
      </c>
      <c r="BV155" s="234">
        <v>-342</v>
      </c>
      <c r="BW155" s="234">
        <v>-342</v>
      </c>
      <c r="BX155" s="235">
        <v>-1057</v>
      </c>
    </row>
    <row r="156" spans="1:76">
      <c r="A156" s="186" t="s">
        <v>1005</v>
      </c>
      <c r="B156" s="187">
        <v>0</v>
      </c>
      <c r="C156" s="187">
        <v>0</v>
      </c>
      <c r="D156" s="186">
        <v>26</v>
      </c>
      <c r="E156" s="186">
        <v>28</v>
      </c>
      <c r="F156" s="187">
        <v>63627</v>
      </c>
      <c r="G156" s="187">
        <v>55106</v>
      </c>
      <c r="H156" s="195">
        <v>5006</v>
      </c>
      <c r="I156" s="187">
        <v>271.44000000000005</v>
      </c>
      <c r="J156" s="187">
        <v>1031</v>
      </c>
      <c r="K156" s="187">
        <v>69549</v>
      </c>
      <c r="L156" s="187">
        <v>58079</v>
      </c>
      <c r="M156" s="187">
        <v>55367</v>
      </c>
      <c r="N156" s="187">
        <v>73350</v>
      </c>
      <c r="O156" s="187">
        <v>2846</v>
      </c>
      <c r="P156" s="187">
        <v>2060.2200000000003</v>
      </c>
      <c r="Q156" s="187">
        <v>0</v>
      </c>
      <c r="R156" s="187">
        <v>1633</v>
      </c>
      <c r="S156" s="187">
        <v>2148</v>
      </c>
      <c r="T156" s="187">
        <v>166.22000000000003</v>
      </c>
      <c r="U156" s="187">
        <v>0</v>
      </c>
      <c r="V156" s="187">
        <v>100</v>
      </c>
      <c r="W156" s="187">
        <v>0</v>
      </c>
      <c r="X156" s="187">
        <v>2356</v>
      </c>
      <c r="Y156" s="187">
        <v>1463</v>
      </c>
      <c r="Z156" s="187">
        <v>1924</v>
      </c>
      <c r="AA156" s="187">
        <v>100</v>
      </c>
      <c r="AB156" s="187">
        <v>100</v>
      </c>
      <c r="AC156" s="187">
        <v>100</v>
      </c>
      <c r="AD156" s="187">
        <v>100</v>
      </c>
      <c r="AE156" s="187">
        <v>100</v>
      </c>
      <c r="AF156" s="187">
        <v>531</v>
      </c>
      <c r="AG156" s="175">
        <v>9.6</v>
      </c>
      <c r="AH156" s="188">
        <v>195</v>
      </c>
      <c r="AI156" s="92">
        <f t="shared" si="17"/>
        <v>0</v>
      </c>
      <c r="AJ156" s="198">
        <v>-294</v>
      </c>
      <c r="AK156" s="196">
        <v>224</v>
      </c>
      <c r="AL156" s="197">
        <v>170</v>
      </c>
      <c r="AN156" s="174">
        <f t="shared" si="12"/>
        <v>5006.22</v>
      </c>
      <c r="AO156" s="174">
        <f t="shared" si="13"/>
        <v>-0.22000000000025466</v>
      </c>
      <c r="AQ156" s="92">
        <f t="shared" si="14"/>
        <v>63627</v>
      </c>
      <c r="AR156" s="92">
        <f t="shared" si="15"/>
        <v>0</v>
      </c>
      <c r="AS156" s="92">
        <f t="shared" si="16"/>
        <v>8521.0000000000018</v>
      </c>
      <c r="AU156" s="233">
        <v>2148</v>
      </c>
      <c r="AV156" s="234">
        <v>2148</v>
      </c>
      <c r="AW156" s="234">
        <v>224</v>
      </c>
      <c r="AX156" s="235">
        <v>1924</v>
      </c>
      <c r="AY156" s="233">
        <v>224</v>
      </c>
      <c r="AZ156" s="234">
        <v>224</v>
      </c>
      <c r="BA156" s="234">
        <v>224</v>
      </c>
      <c r="BB156" s="234">
        <v>224</v>
      </c>
      <c r="BC156" s="234">
        <v>224</v>
      </c>
      <c r="BD156" s="235">
        <v>804</v>
      </c>
      <c r="BE156" s="233">
        <v>1633</v>
      </c>
      <c r="BF156" s="234">
        <v>1633</v>
      </c>
      <c r="BG156" s="234">
        <v>170</v>
      </c>
      <c r="BH156" s="235">
        <v>1463</v>
      </c>
      <c r="BI156" s="233">
        <v>170</v>
      </c>
      <c r="BJ156" s="234">
        <v>170</v>
      </c>
      <c r="BK156" s="234">
        <v>170</v>
      </c>
      <c r="BL156" s="234">
        <v>170</v>
      </c>
      <c r="BM156" s="234">
        <v>170</v>
      </c>
      <c r="BN156" s="235">
        <v>613</v>
      </c>
      <c r="BO156" s="233">
        <v>-2944</v>
      </c>
      <c r="BP156" s="234">
        <v>-2650</v>
      </c>
      <c r="BQ156" s="234">
        <v>-294</v>
      </c>
      <c r="BR156" s="235">
        <v>-2356</v>
      </c>
      <c r="BS156" s="233">
        <v>-294</v>
      </c>
      <c r="BT156" s="234">
        <v>-294</v>
      </c>
      <c r="BU156" s="234">
        <v>-294</v>
      </c>
      <c r="BV156" s="234">
        <v>-294</v>
      </c>
      <c r="BW156" s="234">
        <v>-294</v>
      </c>
      <c r="BX156" s="235">
        <v>-886</v>
      </c>
    </row>
    <row r="157" spans="1:76">
      <c r="A157" s="186" t="s">
        <v>1006</v>
      </c>
      <c r="B157" s="187">
        <v>0</v>
      </c>
      <c r="C157" s="187">
        <v>0</v>
      </c>
      <c r="D157" s="186">
        <v>0</v>
      </c>
      <c r="E157" s="186">
        <v>0</v>
      </c>
      <c r="F157" s="187">
        <v>0</v>
      </c>
      <c r="G157" s="187">
        <v>0</v>
      </c>
      <c r="H157" s="195">
        <v>0</v>
      </c>
      <c r="I157" s="187">
        <v>0</v>
      </c>
      <c r="J157" s="187">
        <v>0</v>
      </c>
      <c r="K157" s="187">
        <v>0</v>
      </c>
      <c r="L157" s="187">
        <v>0</v>
      </c>
      <c r="M157" s="187">
        <v>0</v>
      </c>
      <c r="N157" s="187">
        <v>0</v>
      </c>
      <c r="O157" s="187">
        <v>0</v>
      </c>
      <c r="P157" s="187">
        <v>0</v>
      </c>
      <c r="Q157" s="187">
        <v>0</v>
      </c>
      <c r="R157" s="187">
        <v>0</v>
      </c>
      <c r="S157" s="187">
        <v>0</v>
      </c>
      <c r="T157" s="187">
        <v>0</v>
      </c>
      <c r="U157" s="187">
        <v>0</v>
      </c>
      <c r="V157" s="187">
        <v>0</v>
      </c>
      <c r="W157" s="187">
        <v>0</v>
      </c>
      <c r="X157" s="187">
        <v>0</v>
      </c>
      <c r="Y157" s="187">
        <v>0</v>
      </c>
      <c r="Z157" s="187">
        <v>0</v>
      </c>
      <c r="AA157" s="187">
        <v>0</v>
      </c>
      <c r="AB157" s="187">
        <v>0</v>
      </c>
      <c r="AC157" s="187">
        <v>0</v>
      </c>
      <c r="AD157" s="187">
        <v>0</v>
      </c>
      <c r="AE157" s="187">
        <v>0</v>
      </c>
      <c r="AF157" s="187">
        <v>0</v>
      </c>
      <c r="AG157" s="175">
        <v>1</v>
      </c>
      <c r="AH157" s="188">
        <v>196</v>
      </c>
      <c r="AI157" s="92">
        <f t="shared" si="17"/>
        <v>0</v>
      </c>
      <c r="AJ157" s="198">
        <v>0</v>
      </c>
      <c r="AK157" s="196">
        <v>0</v>
      </c>
      <c r="AL157" s="197">
        <v>0</v>
      </c>
      <c r="AN157" s="174">
        <f t="shared" si="12"/>
        <v>0</v>
      </c>
      <c r="AO157" s="174">
        <f t="shared" si="13"/>
        <v>0</v>
      </c>
      <c r="AQ157" s="92">
        <f t="shared" si="14"/>
        <v>0</v>
      </c>
      <c r="AR157" s="92">
        <f t="shared" si="15"/>
        <v>0</v>
      </c>
      <c r="AS157" s="92">
        <f t="shared" si="16"/>
        <v>0</v>
      </c>
      <c r="AU157" s="233">
        <v>0</v>
      </c>
      <c r="AV157" s="234">
        <v>0</v>
      </c>
      <c r="AW157" s="234">
        <v>0</v>
      </c>
      <c r="AX157" s="235">
        <v>0</v>
      </c>
      <c r="AY157" s="233">
        <v>0</v>
      </c>
      <c r="AZ157" s="234">
        <v>0</v>
      </c>
      <c r="BA157" s="234">
        <v>0</v>
      </c>
      <c r="BB157" s="234">
        <v>0</v>
      </c>
      <c r="BC157" s="234">
        <v>0</v>
      </c>
      <c r="BD157" s="235">
        <v>0</v>
      </c>
      <c r="BE157" s="233">
        <v>0</v>
      </c>
      <c r="BF157" s="234">
        <v>0</v>
      </c>
      <c r="BG157" s="234">
        <v>0</v>
      </c>
      <c r="BH157" s="235">
        <v>0</v>
      </c>
      <c r="BI157" s="233">
        <v>0</v>
      </c>
      <c r="BJ157" s="234">
        <v>0</v>
      </c>
      <c r="BK157" s="234">
        <v>0</v>
      </c>
      <c r="BL157" s="234">
        <v>0</v>
      </c>
      <c r="BM157" s="234">
        <v>0</v>
      </c>
      <c r="BN157" s="235">
        <v>0</v>
      </c>
      <c r="BO157" s="233">
        <v>0</v>
      </c>
      <c r="BP157" s="234">
        <v>0</v>
      </c>
      <c r="BQ157" s="234">
        <v>0</v>
      </c>
      <c r="BR157" s="235">
        <v>0</v>
      </c>
      <c r="BS157" s="233">
        <v>0</v>
      </c>
      <c r="BT157" s="234">
        <v>0</v>
      </c>
      <c r="BU157" s="234">
        <v>0</v>
      </c>
      <c r="BV157" s="234">
        <v>0</v>
      </c>
      <c r="BW157" s="234">
        <v>0</v>
      </c>
      <c r="BX157" s="235">
        <v>0</v>
      </c>
    </row>
    <row r="158" spans="1:76">
      <c r="A158" s="186" t="s">
        <v>1007</v>
      </c>
      <c r="B158" s="187">
        <v>0</v>
      </c>
      <c r="C158" s="187">
        <v>0</v>
      </c>
      <c r="D158" s="186">
        <v>0</v>
      </c>
      <c r="E158" s="186">
        <v>0</v>
      </c>
      <c r="F158" s="187">
        <v>0</v>
      </c>
      <c r="G158" s="187">
        <v>2357</v>
      </c>
      <c r="H158" s="195">
        <v>-2381</v>
      </c>
      <c r="I158" s="187">
        <v>0</v>
      </c>
      <c r="J158" s="187">
        <v>-207</v>
      </c>
      <c r="K158" s="187">
        <v>0</v>
      </c>
      <c r="L158" s="187">
        <v>0</v>
      </c>
      <c r="M158" s="187">
        <v>0</v>
      </c>
      <c r="N158" s="187">
        <v>0</v>
      </c>
      <c r="O158" s="187">
        <v>1356</v>
      </c>
      <c r="P158" s="187">
        <v>132</v>
      </c>
      <c r="Q158" s="187">
        <v>0</v>
      </c>
      <c r="R158" s="187">
        <v>-3845</v>
      </c>
      <c r="S158" s="187">
        <v>0</v>
      </c>
      <c r="T158" s="187">
        <v>0</v>
      </c>
      <c r="U158" s="187">
        <v>0</v>
      </c>
      <c r="V158" s="187">
        <v>-3869</v>
      </c>
      <c r="W158" s="187">
        <v>0</v>
      </c>
      <c r="X158" s="187">
        <v>207</v>
      </c>
      <c r="Y158" s="187">
        <v>0</v>
      </c>
      <c r="Z158" s="187">
        <v>0</v>
      </c>
      <c r="AA158" s="187">
        <v>-24</v>
      </c>
      <c r="AB158" s="187">
        <v>-24</v>
      </c>
      <c r="AC158" s="187">
        <v>-24</v>
      </c>
      <c r="AD158" s="187">
        <v>-24</v>
      </c>
      <c r="AE158" s="187">
        <v>-24</v>
      </c>
      <c r="AF158" s="187">
        <v>-87</v>
      </c>
      <c r="AG158" s="175">
        <v>1</v>
      </c>
      <c r="AH158" s="188">
        <v>197</v>
      </c>
      <c r="AI158" s="92">
        <f t="shared" si="17"/>
        <v>0</v>
      </c>
      <c r="AJ158" s="198">
        <v>-24</v>
      </c>
      <c r="AK158" s="196">
        <v>0</v>
      </c>
      <c r="AL158" s="197">
        <v>-3845</v>
      </c>
      <c r="AN158" s="174">
        <f t="shared" si="12"/>
        <v>-2381</v>
      </c>
      <c r="AO158" s="174">
        <f t="shared" si="13"/>
        <v>0</v>
      </c>
      <c r="AQ158" s="92">
        <f t="shared" si="14"/>
        <v>0</v>
      </c>
      <c r="AR158" s="92">
        <f t="shared" si="15"/>
        <v>0</v>
      </c>
      <c r="AS158" s="92">
        <f t="shared" si="16"/>
        <v>-2357</v>
      </c>
      <c r="AU158" s="233">
        <v>0</v>
      </c>
      <c r="AV158" s="234">
        <v>0</v>
      </c>
      <c r="AW158" s="234">
        <v>0</v>
      </c>
      <c r="AX158" s="235">
        <v>0</v>
      </c>
      <c r="AY158" s="233">
        <v>0</v>
      </c>
      <c r="AZ158" s="234">
        <v>0</v>
      </c>
      <c r="BA158" s="234">
        <v>0</v>
      </c>
      <c r="BB158" s="234">
        <v>0</v>
      </c>
      <c r="BC158" s="234">
        <v>0</v>
      </c>
      <c r="BD158" s="235">
        <v>0</v>
      </c>
      <c r="BE158" s="233">
        <v>-3845</v>
      </c>
      <c r="BF158" s="234">
        <v>-3845</v>
      </c>
      <c r="BG158" s="234">
        <v>-3845</v>
      </c>
      <c r="BH158" s="235">
        <v>0</v>
      </c>
      <c r="BI158" s="233">
        <v>0</v>
      </c>
      <c r="BJ158" s="234">
        <v>0</v>
      </c>
      <c r="BK158" s="234">
        <v>0</v>
      </c>
      <c r="BL158" s="234">
        <v>0</v>
      </c>
      <c r="BM158" s="234">
        <v>0</v>
      </c>
      <c r="BN158" s="235">
        <v>0</v>
      </c>
      <c r="BO158" s="233">
        <v>-255</v>
      </c>
      <c r="BP158" s="234">
        <v>-231</v>
      </c>
      <c r="BQ158" s="234">
        <v>-24</v>
      </c>
      <c r="BR158" s="235">
        <v>-207</v>
      </c>
      <c r="BS158" s="233">
        <v>-24</v>
      </c>
      <c r="BT158" s="234">
        <v>-24</v>
      </c>
      <c r="BU158" s="234">
        <v>-24</v>
      </c>
      <c r="BV158" s="234">
        <v>-24</v>
      </c>
      <c r="BW158" s="234">
        <v>-24</v>
      </c>
      <c r="BX158" s="235">
        <v>-87</v>
      </c>
    </row>
    <row r="159" spans="1:76">
      <c r="A159" s="186" t="s">
        <v>1008</v>
      </c>
      <c r="B159" s="187">
        <v>0</v>
      </c>
      <c r="C159" s="187">
        <v>0</v>
      </c>
      <c r="D159" s="186">
        <v>14</v>
      </c>
      <c r="E159" s="186">
        <v>19</v>
      </c>
      <c r="F159" s="187">
        <v>44354</v>
      </c>
      <c r="G159" s="187">
        <v>37323</v>
      </c>
      <c r="H159" s="195">
        <v>5402</v>
      </c>
      <c r="I159" s="187">
        <v>439.77000000000021</v>
      </c>
      <c r="J159" s="187">
        <v>556</v>
      </c>
      <c r="K159" s="187">
        <v>47169</v>
      </c>
      <c r="L159" s="187">
        <v>41740</v>
      </c>
      <c r="M159" s="187">
        <v>39899</v>
      </c>
      <c r="N159" s="187">
        <v>49608</v>
      </c>
      <c r="O159" s="187">
        <v>3884</v>
      </c>
      <c r="P159" s="187">
        <v>1462.58</v>
      </c>
      <c r="Q159" s="187">
        <v>0</v>
      </c>
      <c r="R159" s="187">
        <v>-1574</v>
      </c>
      <c r="S159" s="187">
        <v>3518</v>
      </c>
      <c r="T159" s="187">
        <v>259.58000000000004</v>
      </c>
      <c r="U159" s="187">
        <v>0</v>
      </c>
      <c r="V159" s="187">
        <v>56</v>
      </c>
      <c r="W159" s="187">
        <v>1405</v>
      </c>
      <c r="X159" s="187">
        <v>1179</v>
      </c>
      <c r="Y159" s="187">
        <v>0</v>
      </c>
      <c r="Z159" s="187">
        <v>3140</v>
      </c>
      <c r="AA159" s="187">
        <v>56</v>
      </c>
      <c r="AB159" s="187">
        <v>56</v>
      </c>
      <c r="AC159" s="187">
        <v>56</v>
      </c>
      <c r="AD159" s="187">
        <v>56</v>
      </c>
      <c r="AE159" s="187">
        <v>56</v>
      </c>
      <c r="AF159" s="187">
        <v>276</v>
      </c>
      <c r="AG159" s="175">
        <v>9.3000000000000007</v>
      </c>
      <c r="AH159" s="188">
        <v>198</v>
      </c>
      <c r="AI159" s="92">
        <f t="shared" si="17"/>
        <v>0</v>
      </c>
      <c r="AJ159" s="198">
        <v>-153</v>
      </c>
      <c r="AK159" s="196">
        <v>378</v>
      </c>
      <c r="AL159" s="197">
        <v>-169</v>
      </c>
      <c r="AN159" s="174">
        <f t="shared" si="12"/>
        <v>5402.58</v>
      </c>
      <c r="AO159" s="174">
        <f t="shared" si="13"/>
        <v>-0.57999999999992724</v>
      </c>
      <c r="AQ159" s="92">
        <f t="shared" si="14"/>
        <v>44354</v>
      </c>
      <c r="AR159" s="92">
        <f t="shared" si="15"/>
        <v>0</v>
      </c>
      <c r="AS159" s="92">
        <f t="shared" si="16"/>
        <v>7031</v>
      </c>
      <c r="AU159" s="233">
        <v>3518</v>
      </c>
      <c r="AV159" s="234">
        <v>3518</v>
      </c>
      <c r="AW159" s="234">
        <v>378</v>
      </c>
      <c r="AX159" s="235">
        <v>3140</v>
      </c>
      <c r="AY159" s="233">
        <v>378</v>
      </c>
      <c r="AZ159" s="234">
        <v>378</v>
      </c>
      <c r="BA159" s="234">
        <v>378</v>
      </c>
      <c r="BB159" s="234">
        <v>378</v>
      </c>
      <c r="BC159" s="234">
        <v>378</v>
      </c>
      <c r="BD159" s="235">
        <v>1250</v>
      </c>
      <c r="BE159" s="233">
        <v>-1573</v>
      </c>
      <c r="BF159" s="234">
        <v>-1573</v>
      </c>
      <c r="BG159" s="234">
        <v>-169</v>
      </c>
      <c r="BH159" s="235">
        <v>-1404</v>
      </c>
      <c r="BI159" s="233">
        <v>-169</v>
      </c>
      <c r="BJ159" s="234">
        <v>-169</v>
      </c>
      <c r="BK159" s="234">
        <v>-169</v>
      </c>
      <c r="BL159" s="234">
        <v>-169</v>
      </c>
      <c r="BM159" s="234">
        <v>-169</v>
      </c>
      <c r="BN159" s="235">
        <v>-559</v>
      </c>
      <c r="BO159" s="233">
        <v>-1485</v>
      </c>
      <c r="BP159" s="234">
        <v>-1332</v>
      </c>
      <c r="BQ159" s="234">
        <v>-153</v>
      </c>
      <c r="BR159" s="235">
        <v>-1179</v>
      </c>
      <c r="BS159" s="233">
        <v>-153</v>
      </c>
      <c r="BT159" s="234">
        <v>-153</v>
      </c>
      <c r="BU159" s="234">
        <v>-153</v>
      </c>
      <c r="BV159" s="234">
        <v>-153</v>
      </c>
      <c r="BW159" s="234">
        <v>-153</v>
      </c>
      <c r="BX159" s="235">
        <v>-414</v>
      </c>
    </row>
    <row r="160" spans="1:76">
      <c r="A160" s="186" t="s">
        <v>1009</v>
      </c>
      <c r="B160" s="187">
        <v>0</v>
      </c>
      <c r="C160" s="187">
        <v>0</v>
      </c>
      <c r="D160" s="186">
        <v>0</v>
      </c>
      <c r="E160" s="186">
        <v>0</v>
      </c>
      <c r="F160" s="187">
        <v>0</v>
      </c>
      <c r="G160" s="187">
        <v>0</v>
      </c>
      <c r="H160" s="195">
        <v>0</v>
      </c>
      <c r="I160" s="187">
        <v>0</v>
      </c>
      <c r="J160" s="187">
        <v>0</v>
      </c>
      <c r="K160" s="187">
        <v>0</v>
      </c>
      <c r="L160" s="187">
        <v>0</v>
      </c>
      <c r="M160" s="187">
        <v>0</v>
      </c>
      <c r="N160" s="187">
        <v>0</v>
      </c>
      <c r="O160" s="187">
        <v>0</v>
      </c>
      <c r="P160" s="187">
        <v>0</v>
      </c>
      <c r="Q160" s="187">
        <v>0</v>
      </c>
      <c r="R160" s="187">
        <v>0</v>
      </c>
      <c r="S160" s="187">
        <v>0</v>
      </c>
      <c r="T160" s="187">
        <v>0</v>
      </c>
      <c r="U160" s="187">
        <v>0</v>
      </c>
      <c r="V160" s="187">
        <v>0</v>
      </c>
      <c r="W160" s="187">
        <v>0</v>
      </c>
      <c r="X160" s="187">
        <v>0</v>
      </c>
      <c r="Y160" s="187">
        <v>0</v>
      </c>
      <c r="Z160" s="187">
        <v>0</v>
      </c>
      <c r="AA160" s="187">
        <v>0</v>
      </c>
      <c r="AB160" s="187">
        <v>0</v>
      </c>
      <c r="AC160" s="187">
        <v>0</v>
      </c>
      <c r="AD160" s="187">
        <v>0</v>
      </c>
      <c r="AE160" s="187">
        <v>0</v>
      </c>
      <c r="AF160" s="187">
        <v>0</v>
      </c>
      <c r="AG160" s="175">
        <v>1</v>
      </c>
      <c r="AH160" s="188">
        <v>199</v>
      </c>
      <c r="AI160" s="92">
        <f t="shared" si="17"/>
        <v>0</v>
      </c>
      <c r="AJ160" s="198">
        <v>0</v>
      </c>
      <c r="AK160" s="196">
        <v>0</v>
      </c>
      <c r="AL160" s="197">
        <v>0</v>
      </c>
      <c r="AN160" s="174">
        <f t="shared" si="12"/>
        <v>0</v>
      </c>
      <c r="AO160" s="174">
        <f t="shared" si="13"/>
        <v>0</v>
      </c>
      <c r="AQ160" s="92">
        <f t="shared" si="14"/>
        <v>0</v>
      </c>
      <c r="AR160" s="92">
        <f t="shared" si="15"/>
        <v>0</v>
      </c>
      <c r="AS160" s="92">
        <f t="shared" si="16"/>
        <v>0</v>
      </c>
      <c r="AU160" s="233">
        <v>0</v>
      </c>
      <c r="AV160" s="234">
        <v>0</v>
      </c>
      <c r="AW160" s="234">
        <v>0</v>
      </c>
      <c r="AX160" s="235">
        <v>0</v>
      </c>
      <c r="AY160" s="233">
        <v>0</v>
      </c>
      <c r="AZ160" s="234">
        <v>0</v>
      </c>
      <c r="BA160" s="234">
        <v>0</v>
      </c>
      <c r="BB160" s="234">
        <v>0</v>
      </c>
      <c r="BC160" s="234">
        <v>0</v>
      </c>
      <c r="BD160" s="235">
        <v>0</v>
      </c>
      <c r="BE160" s="233">
        <v>0</v>
      </c>
      <c r="BF160" s="234">
        <v>0</v>
      </c>
      <c r="BG160" s="234">
        <v>0</v>
      </c>
      <c r="BH160" s="235">
        <v>0</v>
      </c>
      <c r="BI160" s="233">
        <v>0</v>
      </c>
      <c r="BJ160" s="234">
        <v>0</v>
      </c>
      <c r="BK160" s="234">
        <v>0</v>
      </c>
      <c r="BL160" s="234">
        <v>0</v>
      </c>
      <c r="BM160" s="234">
        <v>0</v>
      </c>
      <c r="BN160" s="235">
        <v>0</v>
      </c>
      <c r="BO160" s="233">
        <v>0</v>
      </c>
      <c r="BP160" s="234">
        <v>0</v>
      </c>
      <c r="BQ160" s="234">
        <v>0</v>
      </c>
      <c r="BR160" s="235">
        <v>0</v>
      </c>
      <c r="BS160" s="233">
        <v>0</v>
      </c>
      <c r="BT160" s="234">
        <v>0</v>
      </c>
      <c r="BU160" s="234">
        <v>0</v>
      </c>
      <c r="BV160" s="234">
        <v>0</v>
      </c>
      <c r="BW160" s="234">
        <v>0</v>
      </c>
      <c r="BX160" s="235">
        <v>0</v>
      </c>
    </row>
    <row r="161" spans="1:76">
      <c r="A161" s="186" t="s">
        <v>1010</v>
      </c>
      <c r="B161" s="187">
        <v>0</v>
      </c>
      <c r="C161" s="187">
        <v>0</v>
      </c>
      <c r="D161" s="186">
        <v>71</v>
      </c>
      <c r="E161" s="186">
        <v>91</v>
      </c>
      <c r="F161" s="187">
        <v>114786</v>
      </c>
      <c r="G161" s="187">
        <v>102858</v>
      </c>
      <c r="H161" s="195">
        <v>12043</v>
      </c>
      <c r="I161" s="187">
        <v>518.18000000000006</v>
      </c>
      <c r="J161" s="187">
        <v>-4521</v>
      </c>
      <c r="K161" s="187">
        <v>124333</v>
      </c>
      <c r="L161" s="187">
        <v>105807</v>
      </c>
      <c r="M161" s="187">
        <v>101177</v>
      </c>
      <c r="N161" s="187">
        <v>130751</v>
      </c>
      <c r="O161" s="187">
        <v>8806</v>
      </c>
      <c r="P161" s="187">
        <v>3968.24</v>
      </c>
      <c r="Q161" s="187">
        <v>0</v>
      </c>
      <c r="R161" s="187">
        <v>-8385</v>
      </c>
      <c r="S161" s="187">
        <v>7919</v>
      </c>
      <c r="T161" s="187">
        <v>380.24</v>
      </c>
      <c r="U161" s="187">
        <v>0</v>
      </c>
      <c r="V161" s="187">
        <v>-731</v>
      </c>
      <c r="W161" s="187">
        <v>7350</v>
      </c>
      <c r="X161" s="187">
        <v>4112</v>
      </c>
      <c r="Y161" s="187">
        <v>0</v>
      </c>
      <c r="Z161" s="187">
        <v>6941</v>
      </c>
      <c r="AA161" s="187">
        <v>-731</v>
      </c>
      <c r="AB161" s="187">
        <v>-731</v>
      </c>
      <c r="AC161" s="187">
        <v>-731</v>
      </c>
      <c r="AD161" s="187">
        <v>-731</v>
      </c>
      <c r="AE161" s="187">
        <v>-731</v>
      </c>
      <c r="AF161" s="187">
        <v>-866</v>
      </c>
      <c r="AG161" s="175">
        <v>8.1</v>
      </c>
      <c r="AH161" s="188">
        <v>23</v>
      </c>
      <c r="AI161" s="92">
        <f t="shared" si="17"/>
        <v>0</v>
      </c>
      <c r="AJ161" s="198">
        <v>-674</v>
      </c>
      <c r="AK161" s="196">
        <v>978</v>
      </c>
      <c r="AL161" s="197">
        <v>-1035</v>
      </c>
      <c r="AN161" s="174">
        <f t="shared" si="12"/>
        <v>12043.24</v>
      </c>
      <c r="AO161" s="174">
        <f t="shared" si="13"/>
        <v>-0.23999999999978172</v>
      </c>
      <c r="AQ161" s="92">
        <f t="shared" si="14"/>
        <v>114786</v>
      </c>
      <c r="AR161" s="92">
        <f t="shared" si="15"/>
        <v>0</v>
      </c>
      <c r="AS161" s="92">
        <f t="shared" si="16"/>
        <v>11928</v>
      </c>
      <c r="AU161" s="233">
        <v>7919</v>
      </c>
      <c r="AV161" s="234">
        <v>7919</v>
      </c>
      <c r="AW161" s="234">
        <v>978</v>
      </c>
      <c r="AX161" s="235">
        <v>6941</v>
      </c>
      <c r="AY161" s="233">
        <v>978</v>
      </c>
      <c r="AZ161" s="234">
        <v>978</v>
      </c>
      <c r="BA161" s="234">
        <v>978</v>
      </c>
      <c r="BB161" s="234">
        <v>978</v>
      </c>
      <c r="BC161" s="234">
        <v>978</v>
      </c>
      <c r="BD161" s="235">
        <v>2051</v>
      </c>
      <c r="BE161" s="233">
        <v>-8385</v>
      </c>
      <c r="BF161" s="234">
        <v>-8385</v>
      </c>
      <c r="BG161" s="234">
        <v>-1035</v>
      </c>
      <c r="BH161" s="235">
        <v>-7350</v>
      </c>
      <c r="BI161" s="233">
        <v>-1035</v>
      </c>
      <c r="BJ161" s="234">
        <v>-1035</v>
      </c>
      <c r="BK161" s="234">
        <v>-1035</v>
      </c>
      <c r="BL161" s="234">
        <v>-1035</v>
      </c>
      <c r="BM161" s="234">
        <v>-1035</v>
      </c>
      <c r="BN161" s="235">
        <v>-2175</v>
      </c>
      <c r="BO161" s="233">
        <v>-5460</v>
      </c>
      <c r="BP161" s="234">
        <v>-4786</v>
      </c>
      <c r="BQ161" s="234">
        <v>-674</v>
      </c>
      <c r="BR161" s="235">
        <v>-4112</v>
      </c>
      <c r="BS161" s="233">
        <v>-674</v>
      </c>
      <c r="BT161" s="234">
        <v>-674</v>
      </c>
      <c r="BU161" s="234">
        <v>-674</v>
      </c>
      <c r="BV161" s="234">
        <v>-674</v>
      </c>
      <c r="BW161" s="234">
        <v>-674</v>
      </c>
      <c r="BX161" s="235">
        <v>-742</v>
      </c>
    </row>
    <row r="162" spans="1:76">
      <c r="A162" s="186" t="s">
        <v>1011</v>
      </c>
      <c r="B162" s="187">
        <v>0</v>
      </c>
      <c r="C162" s="187">
        <v>0</v>
      </c>
      <c r="D162" s="186">
        <v>17</v>
      </c>
      <c r="E162" s="186">
        <v>20</v>
      </c>
      <c r="F162" s="187">
        <v>51980</v>
      </c>
      <c r="G162" s="187">
        <v>46415</v>
      </c>
      <c r="H162" s="195">
        <v>5759</v>
      </c>
      <c r="I162" s="187">
        <v>486.78999999999974</v>
      </c>
      <c r="J162" s="187">
        <v>-1628</v>
      </c>
      <c r="K162" s="187">
        <v>55057</v>
      </c>
      <c r="L162" s="187">
        <v>48965</v>
      </c>
      <c r="M162" s="187">
        <v>46971</v>
      </c>
      <c r="N162" s="187">
        <v>57669</v>
      </c>
      <c r="O162" s="187">
        <v>4190</v>
      </c>
      <c r="P162" s="187">
        <v>1800.2</v>
      </c>
      <c r="Q162" s="187">
        <v>0</v>
      </c>
      <c r="R162" s="187">
        <v>-3384</v>
      </c>
      <c r="S162" s="187">
        <v>3032</v>
      </c>
      <c r="T162" s="187">
        <v>73.199999999999989</v>
      </c>
      <c r="U162" s="187">
        <v>0</v>
      </c>
      <c r="V162" s="187">
        <v>-231</v>
      </c>
      <c r="W162" s="187">
        <v>2971</v>
      </c>
      <c r="X162" s="187">
        <v>1319</v>
      </c>
      <c r="Y162" s="187">
        <v>0</v>
      </c>
      <c r="Z162" s="187">
        <v>2662</v>
      </c>
      <c r="AA162" s="187">
        <v>-231</v>
      </c>
      <c r="AB162" s="187">
        <v>-231</v>
      </c>
      <c r="AC162" s="187">
        <v>-231</v>
      </c>
      <c r="AD162" s="187">
        <v>-231</v>
      </c>
      <c r="AE162" s="187">
        <v>-231</v>
      </c>
      <c r="AF162" s="187">
        <v>-473</v>
      </c>
      <c r="AG162" s="175">
        <v>8.1999999999999993</v>
      </c>
      <c r="AH162" s="188">
        <v>200</v>
      </c>
      <c r="AI162" s="92">
        <f t="shared" si="17"/>
        <v>0</v>
      </c>
      <c r="AJ162" s="198">
        <v>-188</v>
      </c>
      <c r="AK162" s="196">
        <v>370</v>
      </c>
      <c r="AL162" s="197">
        <v>-413</v>
      </c>
      <c r="AN162" s="174">
        <f t="shared" si="12"/>
        <v>5759.2</v>
      </c>
      <c r="AO162" s="174">
        <f t="shared" si="13"/>
        <v>-0.1999999999998181</v>
      </c>
      <c r="AQ162" s="92">
        <f t="shared" si="14"/>
        <v>51980</v>
      </c>
      <c r="AR162" s="92">
        <f t="shared" si="15"/>
        <v>0</v>
      </c>
      <c r="AS162" s="92">
        <f t="shared" si="16"/>
        <v>5565</v>
      </c>
      <c r="AU162" s="233">
        <v>3032</v>
      </c>
      <c r="AV162" s="234">
        <v>3032</v>
      </c>
      <c r="AW162" s="234">
        <v>370</v>
      </c>
      <c r="AX162" s="235">
        <v>2662</v>
      </c>
      <c r="AY162" s="233">
        <v>370</v>
      </c>
      <c r="AZ162" s="234">
        <v>370</v>
      </c>
      <c r="BA162" s="234">
        <v>370</v>
      </c>
      <c r="BB162" s="234">
        <v>370</v>
      </c>
      <c r="BC162" s="234">
        <v>370</v>
      </c>
      <c r="BD162" s="235">
        <v>812</v>
      </c>
      <c r="BE162" s="233">
        <v>-3384</v>
      </c>
      <c r="BF162" s="234">
        <v>-3384</v>
      </c>
      <c r="BG162" s="234">
        <v>-413</v>
      </c>
      <c r="BH162" s="235">
        <v>-2971</v>
      </c>
      <c r="BI162" s="233">
        <v>-413</v>
      </c>
      <c r="BJ162" s="234">
        <v>-413</v>
      </c>
      <c r="BK162" s="234">
        <v>-413</v>
      </c>
      <c r="BL162" s="234">
        <v>-413</v>
      </c>
      <c r="BM162" s="234">
        <v>-413</v>
      </c>
      <c r="BN162" s="235">
        <v>-906</v>
      </c>
      <c r="BO162" s="233">
        <v>-1695</v>
      </c>
      <c r="BP162" s="234">
        <v>-1507</v>
      </c>
      <c r="BQ162" s="234">
        <v>-188</v>
      </c>
      <c r="BR162" s="235">
        <v>-1319</v>
      </c>
      <c r="BS162" s="233">
        <v>-188</v>
      </c>
      <c r="BT162" s="234">
        <v>-188</v>
      </c>
      <c r="BU162" s="234">
        <v>-188</v>
      </c>
      <c r="BV162" s="234">
        <v>-188</v>
      </c>
      <c r="BW162" s="234">
        <v>-188</v>
      </c>
      <c r="BX162" s="235">
        <v>-379</v>
      </c>
    </row>
    <row r="163" spans="1:76">
      <c r="A163" s="186" t="s">
        <v>1012</v>
      </c>
      <c r="B163" s="187">
        <v>0</v>
      </c>
      <c r="C163" s="187">
        <v>0</v>
      </c>
      <c r="D163" s="186">
        <v>5</v>
      </c>
      <c r="E163" s="186">
        <v>7</v>
      </c>
      <c r="F163" s="187">
        <v>73805</v>
      </c>
      <c r="G163" s="187">
        <v>55071</v>
      </c>
      <c r="H163" s="195">
        <v>-12221</v>
      </c>
      <c r="I163" s="187">
        <v>0</v>
      </c>
      <c r="J163" s="187">
        <v>26743</v>
      </c>
      <c r="K163" s="187">
        <v>83695</v>
      </c>
      <c r="L163" s="187">
        <v>64747</v>
      </c>
      <c r="M163" s="187">
        <v>60276</v>
      </c>
      <c r="N163" s="187">
        <v>90504</v>
      </c>
      <c r="O163" s="187">
        <v>3403</v>
      </c>
      <c r="P163" s="187">
        <v>2082</v>
      </c>
      <c r="Q163" s="187">
        <v>-20108</v>
      </c>
      <c r="R163" s="187">
        <v>50787</v>
      </c>
      <c r="S163" s="187">
        <v>-17430</v>
      </c>
      <c r="T163" s="187">
        <v>0</v>
      </c>
      <c r="U163" s="187">
        <v>-20108</v>
      </c>
      <c r="V163" s="187">
        <v>2402</v>
      </c>
      <c r="W163" s="187">
        <v>0</v>
      </c>
      <c r="X163" s="187">
        <v>19881</v>
      </c>
      <c r="Y163" s="187">
        <v>46624</v>
      </c>
      <c r="Z163" s="187">
        <v>0</v>
      </c>
      <c r="AA163" s="187">
        <v>2402</v>
      </c>
      <c r="AB163" s="187">
        <v>2402</v>
      </c>
      <c r="AC163" s="187">
        <v>2402</v>
      </c>
      <c r="AD163" s="187">
        <v>2402</v>
      </c>
      <c r="AE163" s="187">
        <v>2402</v>
      </c>
      <c r="AF163" s="187">
        <v>14733</v>
      </c>
      <c r="AG163" s="175">
        <v>12.2</v>
      </c>
      <c r="AH163" s="188">
        <v>49</v>
      </c>
      <c r="AI163" s="92">
        <f t="shared" si="17"/>
        <v>0</v>
      </c>
      <c r="AJ163" s="198">
        <v>-332</v>
      </c>
      <c r="AK163" s="196">
        <v>-1429</v>
      </c>
      <c r="AL163" s="197">
        <v>4163</v>
      </c>
      <c r="AN163" s="174">
        <f t="shared" si="12"/>
        <v>-12221</v>
      </c>
      <c r="AO163" s="174">
        <f t="shared" si="13"/>
        <v>0</v>
      </c>
      <c r="AQ163" s="92">
        <f t="shared" si="14"/>
        <v>73805</v>
      </c>
      <c r="AR163" s="92">
        <f t="shared" si="15"/>
        <v>0</v>
      </c>
      <c r="AS163" s="92">
        <f t="shared" si="16"/>
        <v>18734</v>
      </c>
      <c r="AU163" s="233">
        <v>-17430</v>
      </c>
      <c r="AV163" s="234">
        <v>-17430</v>
      </c>
      <c r="AW163" s="234">
        <v>-1429</v>
      </c>
      <c r="AX163" s="235">
        <v>-16001</v>
      </c>
      <c r="AY163" s="233">
        <v>-1429</v>
      </c>
      <c r="AZ163" s="234">
        <v>-1429</v>
      </c>
      <c r="BA163" s="234">
        <v>-1429</v>
      </c>
      <c r="BB163" s="234">
        <v>-1429</v>
      </c>
      <c r="BC163" s="234">
        <v>-1429</v>
      </c>
      <c r="BD163" s="235">
        <v>-8856</v>
      </c>
      <c r="BE163" s="233">
        <v>50787</v>
      </c>
      <c r="BF163" s="234">
        <v>50787</v>
      </c>
      <c r="BG163" s="234">
        <v>4163</v>
      </c>
      <c r="BH163" s="235">
        <v>46624</v>
      </c>
      <c r="BI163" s="233">
        <v>4163</v>
      </c>
      <c r="BJ163" s="234">
        <v>4163</v>
      </c>
      <c r="BK163" s="234">
        <v>4163</v>
      </c>
      <c r="BL163" s="234">
        <v>4163</v>
      </c>
      <c r="BM163" s="234">
        <v>4163</v>
      </c>
      <c r="BN163" s="235">
        <v>25809</v>
      </c>
      <c r="BO163" s="233">
        <v>-4544</v>
      </c>
      <c r="BP163" s="234">
        <v>-4212</v>
      </c>
      <c r="BQ163" s="234">
        <v>-332</v>
      </c>
      <c r="BR163" s="235">
        <v>-3880</v>
      </c>
      <c r="BS163" s="233">
        <v>-332</v>
      </c>
      <c r="BT163" s="234">
        <v>-332</v>
      </c>
      <c r="BU163" s="234">
        <v>-332</v>
      </c>
      <c r="BV163" s="234">
        <v>-332</v>
      </c>
      <c r="BW163" s="234">
        <v>-332</v>
      </c>
      <c r="BX163" s="235">
        <v>-2220</v>
      </c>
    </row>
    <row r="164" spans="1:76">
      <c r="A164" s="186" t="s">
        <v>1013</v>
      </c>
      <c r="B164" s="187">
        <v>0</v>
      </c>
      <c r="C164" s="187">
        <v>0</v>
      </c>
      <c r="D164" s="186">
        <v>15</v>
      </c>
      <c r="E164" s="186">
        <v>16</v>
      </c>
      <c r="F164" s="187">
        <v>24561</v>
      </c>
      <c r="G164" s="187">
        <v>19153</v>
      </c>
      <c r="H164" s="195">
        <v>3162</v>
      </c>
      <c r="I164" s="187">
        <v>233.83000000000004</v>
      </c>
      <c r="J164" s="187">
        <v>1722</v>
      </c>
      <c r="K164" s="187">
        <v>25845</v>
      </c>
      <c r="L164" s="187">
        <v>23321</v>
      </c>
      <c r="M164" s="187">
        <v>22435</v>
      </c>
      <c r="N164" s="187">
        <v>26952</v>
      </c>
      <c r="O164" s="187">
        <v>2163</v>
      </c>
      <c r="P164" s="187">
        <v>757.77</v>
      </c>
      <c r="Q164" s="187">
        <v>0</v>
      </c>
      <c r="R164" s="187">
        <v>718</v>
      </c>
      <c r="S164" s="187">
        <v>1807</v>
      </c>
      <c r="T164" s="187">
        <v>37.77000000000001</v>
      </c>
      <c r="U164" s="187">
        <v>0</v>
      </c>
      <c r="V164" s="187">
        <v>241</v>
      </c>
      <c r="W164" s="187">
        <v>0</v>
      </c>
      <c r="X164" s="187">
        <v>491</v>
      </c>
      <c r="Y164" s="187">
        <v>629</v>
      </c>
      <c r="Z164" s="187">
        <v>1584</v>
      </c>
      <c r="AA164" s="187">
        <v>241</v>
      </c>
      <c r="AB164" s="187">
        <v>241</v>
      </c>
      <c r="AC164" s="187">
        <v>241</v>
      </c>
      <c r="AD164" s="187">
        <v>241</v>
      </c>
      <c r="AE164" s="187">
        <v>241</v>
      </c>
      <c r="AF164" s="187">
        <v>517</v>
      </c>
      <c r="AG164" s="175">
        <v>8.1</v>
      </c>
      <c r="AH164" s="188">
        <v>201</v>
      </c>
      <c r="AI164" s="92">
        <f t="shared" si="17"/>
        <v>0</v>
      </c>
      <c r="AJ164" s="198">
        <v>-71</v>
      </c>
      <c r="AK164" s="196">
        <v>223</v>
      </c>
      <c r="AL164" s="197">
        <v>89</v>
      </c>
      <c r="AN164" s="174">
        <f t="shared" si="12"/>
        <v>3161.77</v>
      </c>
      <c r="AO164" s="174">
        <f t="shared" si="13"/>
        <v>0.23000000000001819</v>
      </c>
      <c r="AQ164" s="92">
        <f t="shared" si="14"/>
        <v>24561</v>
      </c>
      <c r="AR164" s="92">
        <f t="shared" si="15"/>
        <v>0</v>
      </c>
      <c r="AS164" s="92">
        <f t="shared" si="16"/>
        <v>5408</v>
      </c>
      <c r="AU164" s="233">
        <v>1807</v>
      </c>
      <c r="AV164" s="234">
        <v>1807</v>
      </c>
      <c r="AW164" s="234">
        <v>223</v>
      </c>
      <c r="AX164" s="235">
        <v>1584</v>
      </c>
      <c r="AY164" s="233">
        <v>223</v>
      </c>
      <c r="AZ164" s="234">
        <v>223</v>
      </c>
      <c r="BA164" s="234">
        <v>223</v>
      </c>
      <c r="BB164" s="234">
        <v>223</v>
      </c>
      <c r="BC164" s="234">
        <v>223</v>
      </c>
      <c r="BD164" s="235">
        <v>469</v>
      </c>
      <c r="BE164" s="233">
        <v>718</v>
      </c>
      <c r="BF164" s="234">
        <v>718</v>
      </c>
      <c r="BG164" s="234">
        <v>89</v>
      </c>
      <c r="BH164" s="235">
        <v>629</v>
      </c>
      <c r="BI164" s="233">
        <v>89</v>
      </c>
      <c r="BJ164" s="234">
        <v>89</v>
      </c>
      <c r="BK164" s="234">
        <v>89</v>
      </c>
      <c r="BL164" s="234">
        <v>89</v>
      </c>
      <c r="BM164" s="234">
        <v>89</v>
      </c>
      <c r="BN164" s="235">
        <v>184</v>
      </c>
      <c r="BO164" s="233">
        <v>-633</v>
      </c>
      <c r="BP164" s="234">
        <v>-562</v>
      </c>
      <c r="BQ164" s="234">
        <v>-71</v>
      </c>
      <c r="BR164" s="235">
        <v>-491</v>
      </c>
      <c r="BS164" s="233">
        <v>-71</v>
      </c>
      <c r="BT164" s="234">
        <v>-71</v>
      </c>
      <c r="BU164" s="234">
        <v>-71</v>
      </c>
      <c r="BV164" s="234">
        <v>-71</v>
      </c>
      <c r="BW164" s="234">
        <v>-71</v>
      </c>
      <c r="BX164" s="235">
        <v>-136</v>
      </c>
    </row>
    <row r="165" spans="1:76">
      <c r="A165" s="186" t="s">
        <v>1014</v>
      </c>
      <c r="B165" s="187">
        <v>6</v>
      </c>
      <c r="C165" s="187">
        <v>0</v>
      </c>
      <c r="D165" s="186">
        <v>317</v>
      </c>
      <c r="E165" s="186">
        <v>345</v>
      </c>
      <c r="F165" s="187">
        <v>2548994</v>
      </c>
      <c r="G165" s="187">
        <v>2563250</v>
      </c>
      <c r="H165" s="195">
        <v>199556</v>
      </c>
      <c r="I165" s="187">
        <v>64395.439999999988</v>
      </c>
      <c r="J165" s="187">
        <v>-300440</v>
      </c>
      <c r="K165" s="187">
        <v>2788425</v>
      </c>
      <c r="L165" s="187">
        <v>2327205</v>
      </c>
      <c r="M165" s="187">
        <v>2221704</v>
      </c>
      <c r="N165" s="187">
        <v>2943630</v>
      </c>
      <c r="O165" s="187">
        <v>140924</v>
      </c>
      <c r="P165" s="187">
        <v>95466.919999999984</v>
      </c>
      <c r="Q165" s="187">
        <v>0</v>
      </c>
      <c r="R165" s="187">
        <v>-144960</v>
      </c>
      <c r="S165" s="187">
        <v>-60645</v>
      </c>
      <c r="T165" s="187">
        <v>45041.919999999976</v>
      </c>
      <c r="U165" s="187">
        <v>0</v>
      </c>
      <c r="V165" s="187">
        <v>-36835</v>
      </c>
      <c r="W165" s="187">
        <v>129539</v>
      </c>
      <c r="X165" s="187">
        <v>170901</v>
      </c>
      <c r="Y165" s="187">
        <v>0</v>
      </c>
      <c r="Z165" s="187">
        <v>0</v>
      </c>
      <c r="AA165" s="187">
        <v>-36835</v>
      </c>
      <c r="AB165" s="187">
        <v>-36835</v>
      </c>
      <c r="AC165" s="187">
        <v>-36835</v>
      </c>
      <c r="AD165" s="187">
        <v>-36835</v>
      </c>
      <c r="AE165" s="187">
        <v>-36835</v>
      </c>
      <c r="AF165" s="187">
        <v>-116265</v>
      </c>
      <c r="AG165" s="175">
        <v>9.4</v>
      </c>
      <c r="AH165" s="188">
        <v>10</v>
      </c>
      <c r="AI165" s="92">
        <f t="shared" si="17"/>
        <v>0</v>
      </c>
      <c r="AJ165" s="198">
        <v>-14962</v>
      </c>
      <c r="AK165" s="196">
        <v>-6452</v>
      </c>
      <c r="AL165" s="197">
        <v>-15421</v>
      </c>
      <c r="AN165" s="174">
        <f t="shared" si="12"/>
        <v>199555.91999999998</v>
      </c>
      <c r="AO165" s="174">
        <f t="shared" si="13"/>
        <v>8.0000000016298145E-2</v>
      </c>
      <c r="AQ165" s="92">
        <f t="shared" si="14"/>
        <v>2548994</v>
      </c>
      <c r="AR165" s="92">
        <f t="shared" si="15"/>
        <v>0</v>
      </c>
      <c r="AS165" s="92">
        <f t="shared" si="16"/>
        <v>-14255.999999999993</v>
      </c>
      <c r="AU165" s="233">
        <v>-60645</v>
      </c>
      <c r="AV165" s="234">
        <v>-60645</v>
      </c>
      <c r="AW165" s="234">
        <v>-6452</v>
      </c>
      <c r="AX165" s="235">
        <v>-54193</v>
      </c>
      <c r="AY165" s="233">
        <v>-6452</v>
      </c>
      <c r="AZ165" s="234">
        <v>-6452</v>
      </c>
      <c r="BA165" s="234">
        <v>-6452</v>
      </c>
      <c r="BB165" s="234">
        <v>-6452</v>
      </c>
      <c r="BC165" s="234">
        <v>-6452</v>
      </c>
      <c r="BD165" s="235">
        <v>-21933</v>
      </c>
      <c r="BE165" s="233">
        <v>-144960</v>
      </c>
      <c r="BF165" s="234">
        <v>-144960</v>
      </c>
      <c r="BG165" s="234">
        <v>-15421</v>
      </c>
      <c r="BH165" s="235">
        <v>-129539</v>
      </c>
      <c r="BI165" s="233">
        <v>-15421</v>
      </c>
      <c r="BJ165" s="234">
        <v>-15421</v>
      </c>
      <c r="BK165" s="234">
        <v>-15421</v>
      </c>
      <c r="BL165" s="234">
        <v>-15421</v>
      </c>
      <c r="BM165" s="234">
        <v>-15421</v>
      </c>
      <c r="BN165" s="235">
        <v>-52434</v>
      </c>
      <c r="BO165" s="233">
        <v>-146632</v>
      </c>
      <c r="BP165" s="234">
        <v>-131670</v>
      </c>
      <c r="BQ165" s="234">
        <v>-14962</v>
      </c>
      <c r="BR165" s="235">
        <v>-116708</v>
      </c>
      <c r="BS165" s="233">
        <v>-14962</v>
      </c>
      <c r="BT165" s="234">
        <v>-14962</v>
      </c>
      <c r="BU165" s="234">
        <v>-14962</v>
      </c>
      <c r="BV165" s="234">
        <v>-14962</v>
      </c>
      <c r="BW165" s="234">
        <v>-14962</v>
      </c>
      <c r="BX165" s="235">
        <v>-41898</v>
      </c>
    </row>
    <row r="166" spans="1:76">
      <c r="A166" s="186" t="s">
        <v>1015</v>
      </c>
      <c r="B166" s="187">
        <v>0</v>
      </c>
      <c r="C166" s="187">
        <v>0</v>
      </c>
      <c r="D166" s="186">
        <v>0</v>
      </c>
      <c r="E166" s="186">
        <v>0</v>
      </c>
      <c r="F166" s="187">
        <v>0</v>
      </c>
      <c r="G166" s="187">
        <v>0</v>
      </c>
      <c r="H166" s="195">
        <v>0</v>
      </c>
      <c r="I166" s="187">
        <v>0</v>
      </c>
      <c r="J166" s="187">
        <v>0</v>
      </c>
      <c r="K166" s="187">
        <v>0</v>
      </c>
      <c r="L166" s="187">
        <v>0</v>
      </c>
      <c r="M166" s="187">
        <v>0</v>
      </c>
      <c r="N166" s="187">
        <v>0</v>
      </c>
      <c r="O166" s="187">
        <v>0</v>
      </c>
      <c r="P166" s="187">
        <v>0</v>
      </c>
      <c r="Q166" s="187">
        <v>0</v>
      </c>
      <c r="R166" s="187">
        <v>0</v>
      </c>
      <c r="S166" s="187">
        <v>0</v>
      </c>
      <c r="T166" s="187">
        <v>0</v>
      </c>
      <c r="U166" s="187">
        <v>0</v>
      </c>
      <c r="V166" s="187">
        <v>0</v>
      </c>
      <c r="W166" s="187">
        <v>0</v>
      </c>
      <c r="X166" s="187">
        <v>0</v>
      </c>
      <c r="Y166" s="187">
        <v>0</v>
      </c>
      <c r="Z166" s="187">
        <v>0</v>
      </c>
      <c r="AA166" s="187">
        <v>0</v>
      </c>
      <c r="AB166" s="187">
        <v>0</v>
      </c>
      <c r="AC166" s="187">
        <v>0</v>
      </c>
      <c r="AD166" s="187">
        <v>0</v>
      </c>
      <c r="AE166" s="187">
        <v>0</v>
      </c>
      <c r="AF166" s="187">
        <v>0</v>
      </c>
      <c r="AG166" s="175">
        <v>1</v>
      </c>
      <c r="AH166" s="188">
        <v>202</v>
      </c>
      <c r="AI166" s="92">
        <f t="shared" si="17"/>
        <v>0</v>
      </c>
      <c r="AJ166" s="198">
        <v>0</v>
      </c>
      <c r="AK166" s="196">
        <v>0</v>
      </c>
      <c r="AL166" s="197">
        <v>0</v>
      </c>
      <c r="AN166" s="174">
        <f t="shared" si="12"/>
        <v>0</v>
      </c>
      <c r="AO166" s="174">
        <f t="shared" si="13"/>
        <v>0</v>
      </c>
      <c r="AQ166" s="92">
        <f t="shared" si="14"/>
        <v>0</v>
      </c>
      <c r="AR166" s="92">
        <f t="shared" si="15"/>
        <v>0</v>
      </c>
      <c r="AS166" s="92">
        <f t="shared" si="16"/>
        <v>0</v>
      </c>
      <c r="AU166" s="233">
        <v>0</v>
      </c>
      <c r="AV166" s="234">
        <v>0</v>
      </c>
      <c r="AW166" s="234">
        <v>0</v>
      </c>
      <c r="AX166" s="235">
        <v>0</v>
      </c>
      <c r="AY166" s="233">
        <v>0</v>
      </c>
      <c r="AZ166" s="234">
        <v>0</v>
      </c>
      <c r="BA166" s="234">
        <v>0</v>
      </c>
      <c r="BB166" s="234">
        <v>0</v>
      </c>
      <c r="BC166" s="234">
        <v>0</v>
      </c>
      <c r="BD166" s="235">
        <v>0</v>
      </c>
      <c r="BE166" s="233">
        <v>0</v>
      </c>
      <c r="BF166" s="234">
        <v>0</v>
      </c>
      <c r="BG166" s="234">
        <v>0</v>
      </c>
      <c r="BH166" s="235">
        <v>0</v>
      </c>
      <c r="BI166" s="233">
        <v>0</v>
      </c>
      <c r="BJ166" s="234">
        <v>0</v>
      </c>
      <c r="BK166" s="234">
        <v>0</v>
      </c>
      <c r="BL166" s="234">
        <v>0</v>
      </c>
      <c r="BM166" s="234">
        <v>0</v>
      </c>
      <c r="BN166" s="235">
        <v>0</v>
      </c>
      <c r="BO166" s="233">
        <v>0</v>
      </c>
      <c r="BP166" s="234">
        <v>0</v>
      </c>
      <c r="BQ166" s="234">
        <v>0</v>
      </c>
      <c r="BR166" s="235">
        <v>0</v>
      </c>
      <c r="BS166" s="233">
        <v>0</v>
      </c>
      <c r="BT166" s="234">
        <v>0</v>
      </c>
      <c r="BU166" s="234">
        <v>0</v>
      </c>
      <c r="BV166" s="234">
        <v>0</v>
      </c>
      <c r="BW166" s="234">
        <v>0</v>
      </c>
      <c r="BX166" s="235">
        <v>0</v>
      </c>
    </row>
    <row r="167" spans="1:76">
      <c r="A167" s="186" t="s">
        <v>1016</v>
      </c>
      <c r="B167" s="187">
        <v>0</v>
      </c>
      <c r="C167" s="187">
        <v>0</v>
      </c>
      <c r="D167" s="186">
        <v>15</v>
      </c>
      <c r="E167" s="186">
        <v>15</v>
      </c>
      <c r="F167" s="187">
        <v>65869</v>
      </c>
      <c r="G167" s="187">
        <v>59872</v>
      </c>
      <c r="H167" s="195">
        <v>5173</v>
      </c>
      <c r="I167" s="187">
        <v>566.83999999999992</v>
      </c>
      <c r="J167" s="187">
        <v>-2662</v>
      </c>
      <c r="K167" s="187">
        <v>72570</v>
      </c>
      <c r="L167" s="187">
        <v>59607</v>
      </c>
      <c r="M167" s="187">
        <v>56476</v>
      </c>
      <c r="N167" s="187">
        <v>77123</v>
      </c>
      <c r="O167" s="187">
        <v>3242</v>
      </c>
      <c r="P167" s="187">
        <v>2241.9799999999996</v>
      </c>
      <c r="Q167" s="187">
        <v>0</v>
      </c>
      <c r="R167" s="187">
        <v>-5609</v>
      </c>
      <c r="S167" s="187">
        <v>6394</v>
      </c>
      <c r="T167" s="187">
        <v>271.97999999999979</v>
      </c>
      <c r="U167" s="187">
        <v>0</v>
      </c>
      <c r="V167" s="187">
        <v>-311</v>
      </c>
      <c r="W167" s="187">
        <v>5064</v>
      </c>
      <c r="X167" s="187">
        <v>3371</v>
      </c>
      <c r="Y167" s="187">
        <v>0</v>
      </c>
      <c r="Z167" s="187">
        <v>5773</v>
      </c>
      <c r="AA167" s="187">
        <v>-311</v>
      </c>
      <c r="AB167" s="187">
        <v>-311</v>
      </c>
      <c r="AC167" s="187">
        <v>-311</v>
      </c>
      <c r="AD167" s="187">
        <v>-311</v>
      </c>
      <c r="AE167" s="187">
        <v>-311</v>
      </c>
      <c r="AF167" s="187">
        <v>-1107</v>
      </c>
      <c r="AG167" s="175">
        <v>10.3</v>
      </c>
      <c r="AH167" s="188">
        <v>203</v>
      </c>
      <c r="AI167" s="92">
        <f t="shared" si="17"/>
        <v>0</v>
      </c>
      <c r="AJ167" s="198">
        <v>-387</v>
      </c>
      <c r="AK167" s="196">
        <v>621</v>
      </c>
      <c r="AL167" s="197">
        <v>-545</v>
      </c>
      <c r="AN167" s="174">
        <f t="shared" si="12"/>
        <v>5172.9799999999996</v>
      </c>
      <c r="AO167" s="174">
        <f t="shared" si="13"/>
        <v>2.0000000000436557E-2</v>
      </c>
      <c r="AQ167" s="92">
        <f t="shared" si="14"/>
        <v>65869</v>
      </c>
      <c r="AR167" s="92">
        <f t="shared" si="15"/>
        <v>0</v>
      </c>
      <c r="AS167" s="92">
        <f t="shared" si="16"/>
        <v>5997</v>
      </c>
      <c r="AU167" s="233">
        <v>6394</v>
      </c>
      <c r="AV167" s="234">
        <v>6394</v>
      </c>
      <c r="AW167" s="234">
        <v>621</v>
      </c>
      <c r="AX167" s="235">
        <v>5773</v>
      </c>
      <c r="AY167" s="233">
        <v>621</v>
      </c>
      <c r="AZ167" s="234">
        <v>621</v>
      </c>
      <c r="BA167" s="234">
        <v>621</v>
      </c>
      <c r="BB167" s="234">
        <v>621</v>
      </c>
      <c r="BC167" s="234">
        <v>621</v>
      </c>
      <c r="BD167" s="235">
        <v>2668</v>
      </c>
      <c r="BE167" s="233">
        <v>-5609</v>
      </c>
      <c r="BF167" s="234">
        <v>-5609</v>
      </c>
      <c r="BG167" s="234">
        <v>-545</v>
      </c>
      <c r="BH167" s="235">
        <v>-5064</v>
      </c>
      <c r="BI167" s="233">
        <v>-545</v>
      </c>
      <c r="BJ167" s="234">
        <v>-545</v>
      </c>
      <c r="BK167" s="234">
        <v>-545</v>
      </c>
      <c r="BL167" s="234">
        <v>-545</v>
      </c>
      <c r="BM167" s="234">
        <v>-545</v>
      </c>
      <c r="BN167" s="235">
        <v>-2339</v>
      </c>
      <c r="BO167" s="233">
        <v>-4145</v>
      </c>
      <c r="BP167" s="234">
        <v>-3758</v>
      </c>
      <c r="BQ167" s="234">
        <v>-387</v>
      </c>
      <c r="BR167" s="235">
        <v>-3371</v>
      </c>
      <c r="BS167" s="233">
        <v>-387</v>
      </c>
      <c r="BT167" s="234">
        <v>-387</v>
      </c>
      <c r="BU167" s="234">
        <v>-387</v>
      </c>
      <c r="BV167" s="234">
        <v>-387</v>
      </c>
      <c r="BW167" s="234">
        <v>-387</v>
      </c>
      <c r="BX167" s="235">
        <v>-1436</v>
      </c>
    </row>
    <row r="168" spans="1:76">
      <c r="A168" s="186" t="s">
        <v>1017</v>
      </c>
      <c r="B168" s="187">
        <v>0</v>
      </c>
      <c r="C168" s="187">
        <v>0</v>
      </c>
      <c r="D168" s="186">
        <v>6</v>
      </c>
      <c r="E168" s="186">
        <v>8</v>
      </c>
      <c r="F168" s="187">
        <v>20787</v>
      </c>
      <c r="G168" s="187">
        <v>13265</v>
      </c>
      <c r="H168" s="195">
        <v>2456</v>
      </c>
      <c r="I168" s="187">
        <v>173.05</v>
      </c>
      <c r="J168" s="187">
        <v>4796</v>
      </c>
      <c r="K168" s="187">
        <v>22156</v>
      </c>
      <c r="L168" s="187">
        <v>19473</v>
      </c>
      <c r="M168" s="187">
        <v>18638</v>
      </c>
      <c r="N168" s="187">
        <v>23204</v>
      </c>
      <c r="O168" s="187">
        <v>1239</v>
      </c>
      <c r="P168" s="187">
        <v>513.47</v>
      </c>
      <c r="Q168" s="187">
        <v>0</v>
      </c>
      <c r="R168" s="187">
        <v>5136</v>
      </c>
      <c r="S168" s="187">
        <v>772</v>
      </c>
      <c r="T168" s="187">
        <v>138.47000000000003</v>
      </c>
      <c r="U168" s="187">
        <v>0</v>
      </c>
      <c r="V168" s="187">
        <v>703</v>
      </c>
      <c r="W168" s="187">
        <v>0</v>
      </c>
      <c r="X168" s="187">
        <v>345</v>
      </c>
      <c r="Y168" s="187">
        <v>4469</v>
      </c>
      <c r="Z168" s="187">
        <v>672</v>
      </c>
      <c r="AA168" s="187">
        <v>703</v>
      </c>
      <c r="AB168" s="187">
        <v>703</v>
      </c>
      <c r="AC168" s="187">
        <v>703</v>
      </c>
      <c r="AD168" s="187">
        <v>703</v>
      </c>
      <c r="AE168" s="187">
        <v>703</v>
      </c>
      <c r="AF168" s="187">
        <v>1281</v>
      </c>
      <c r="AG168" s="175">
        <v>7.7</v>
      </c>
      <c r="AH168" s="188">
        <v>204</v>
      </c>
      <c r="AI168" s="92">
        <f t="shared" si="17"/>
        <v>0</v>
      </c>
      <c r="AJ168" s="198">
        <v>-64</v>
      </c>
      <c r="AK168" s="196">
        <v>100</v>
      </c>
      <c r="AL168" s="197">
        <v>667</v>
      </c>
      <c r="AN168" s="174">
        <f t="shared" si="12"/>
        <v>2455.4700000000003</v>
      </c>
      <c r="AO168" s="174">
        <f t="shared" si="13"/>
        <v>0.52999999999974534</v>
      </c>
      <c r="AQ168" s="92">
        <f t="shared" si="14"/>
        <v>20787</v>
      </c>
      <c r="AR168" s="92">
        <f t="shared" si="15"/>
        <v>0</v>
      </c>
      <c r="AS168" s="92">
        <f t="shared" si="16"/>
        <v>7522</v>
      </c>
      <c r="AU168" s="233">
        <v>772</v>
      </c>
      <c r="AV168" s="234">
        <v>772</v>
      </c>
      <c r="AW168" s="234">
        <v>100</v>
      </c>
      <c r="AX168" s="235">
        <v>672</v>
      </c>
      <c r="AY168" s="233">
        <v>100</v>
      </c>
      <c r="AZ168" s="234">
        <v>100</v>
      </c>
      <c r="BA168" s="234">
        <v>100</v>
      </c>
      <c r="BB168" s="234">
        <v>100</v>
      </c>
      <c r="BC168" s="234">
        <v>100</v>
      </c>
      <c r="BD168" s="235">
        <v>172</v>
      </c>
      <c r="BE168" s="233">
        <v>5135</v>
      </c>
      <c r="BF168" s="234">
        <v>5135</v>
      </c>
      <c r="BG168" s="234">
        <v>667</v>
      </c>
      <c r="BH168" s="235">
        <v>4468</v>
      </c>
      <c r="BI168" s="233">
        <v>667</v>
      </c>
      <c r="BJ168" s="234">
        <v>667</v>
      </c>
      <c r="BK168" s="234">
        <v>667</v>
      </c>
      <c r="BL168" s="234">
        <v>667</v>
      </c>
      <c r="BM168" s="234">
        <v>667</v>
      </c>
      <c r="BN168" s="235">
        <v>1133</v>
      </c>
      <c r="BO168" s="233">
        <v>-473</v>
      </c>
      <c r="BP168" s="234">
        <v>-409</v>
      </c>
      <c r="BQ168" s="234">
        <v>-64</v>
      </c>
      <c r="BR168" s="235">
        <v>-345</v>
      </c>
      <c r="BS168" s="233">
        <v>-64</v>
      </c>
      <c r="BT168" s="234">
        <v>-64</v>
      </c>
      <c r="BU168" s="234">
        <v>-64</v>
      </c>
      <c r="BV168" s="234">
        <v>-64</v>
      </c>
      <c r="BW168" s="234">
        <v>-64</v>
      </c>
      <c r="BX168" s="235">
        <v>-25</v>
      </c>
    </row>
    <row r="169" spans="1:76">
      <c r="A169" s="186" t="s">
        <v>1018</v>
      </c>
      <c r="B169" s="187">
        <v>1</v>
      </c>
      <c r="C169" s="187">
        <v>0</v>
      </c>
      <c r="D169" s="186">
        <v>38</v>
      </c>
      <c r="E169" s="186">
        <v>38</v>
      </c>
      <c r="F169" s="187">
        <v>163546</v>
      </c>
      <c r="G169" s="187">
        <v>229278</v>
      </c>
      <c r="H169" s="195">
        <v>14091</v>
      </c>
      <c r="I169" s="187">
        <v>7944.420000000001</v>
      </c>
      <c r="J169" s="187">
        <v>-75971</v>
      </c>
      <c r="K169" s="187">
        <v>179492</v>
      </c>
      <c r="L169" s="187">
        <v>148799</v>
      </c>
      <c r="M169" s="187">
        <v>141039</v>
      </c>
      <c r="N169" s="187">
        <v>191187</v>
      </c>
      <c r="O169" s="187">
        <v>13643</v>
      </c>
      <c r="P169" s="187">
        <v>8390.1</v>
      </c>
      <c r="Q169" s="187">
        <v>0</v>
      </c>
      <c r="R169" s="187">
        <v>-66955</v>
      </c>
      <c r="S169" s="187">
        <v>-6315</v>
      </c>
      <c r="T169" s="187">
        <v>14495.1</v>
      </c>
      <c r="U169" s="187">
        <v>0</v>
      </c>
      <c r="V169" s="187">
        <v>-7942</v>
      </c>
      <c r="W169" s="187">
        <v>60755</v>
      </c>
      <c r="X169" s="187">
        <v>15216</v>
      </c>
      <c r="Y169" s="187">
        <v>0</v>
      </c>
      <c r="Z169" s="187">
        <v>0</v>
      </c>
      <c r="AA169" s="187">
        <v>-7942</v>
      </c>
      <c r="AB169" s="187">
        <v>-7942</v>
      </c>
      <c r="AC169" s="187">
        <v>-7942</v>
      </c>
      <c r="AD169" s="187">
        <v>-7942</v>
      </c>
      <c r="AE169" s="187">
        <v>-7942</v>
      </c>
      <c r="AF169" s="187">
        <v>-36261</v>
      </c>
      <c r="AG169" s="175">
        <v>10.8</v>
      </c>
      <c r="AH169" s="188">
        <v>205</v>
      </c>
      <c r="AI169" s="92">
        <f t="shared" si="17"/>
        <v>0</v>
      </c>
      <c r="AJ169" s="198">
        <v>-1157</v>
      </c>
      <c r="AK169" s="196">
        <v>-585</v>
      </c>
      <c r="AL169" s="197">
        <v>-6200</v>
      </c>
      <c r="AN169" s="174">
        <f t="shared" si="12"/>
        <v>14091.099999999999</v>
      </c>
      <c r="AO169" s="174">
        <f t="shared" si="13"/>
        <v>-9.9999999998544808E-2</v>
      </c>
      <c r="AQ169" s="92">
        <f t="shared" si="14"/>
        <v>163546</v>
      </c>
      <c r="AR169" s="92">
        <f t="shared" si="15"/>
        <v>0</v>
      </c>
      <c r="AS169" s="92">
        <f t="shared" si="16"/>
        <v>-65732</v>
      </c>
      <c r="AU169" s="233">
        <v>-6315</v>
      </c>
      <c r="AV169" s="234">
        <v>-6315</v>
      </c>
      <c r="AW169" s="234">
        <v>-585</v>
      </c>
      <c r="AX169" s="235">
        <v>-5730</v>
      </c>
      <c r="AY169" s="233">
        <v>-585</v>
      </c>
      <c r="AZ169" s="234">
        <v>-585</v>
      </c>
      <c r="BA169" s="234">
        <v>-585</v>
      </c>
      <c r="BB169" s="234">
        <v>-585</v>
      </c>
      <c r="BC169" s="234">
        <v>-585</v>
      </c>
      <c r="BD169" s="235">
        <v>-2805</v>
      </c>
      <c r="BE169" s="233">
        <v>-66955</v>
      </c>
      <c r="BF169" s="234">
        <v>-66955</v>
      </c>
      <c r="BG169" s="234">
        <v>-6200</v>
      </c>
      <c r="BH169" s="235">
        <v>-60755</v>
      </c>
      <c r="BI169" s="233">
        <v>-6200</v>
      </c>
      <c r="BJ169" s="234">
        <v>-6200</v>
      </c>
      <c r="BK169" s="234">
        <v>-6200</v>
      </c>
      <c r="BL169" s="234">
        <v>-6200</v>
      </c>
      <c r="BM169" s="234">
        <v>-6200</v>
      </c>
      <c r="BN169" s="235">
        <v>-29755</v>
      </c>
      <c r="BO169" s="233">
        <v>-11800</v>
      </c>
      <c r="BP169" s="234">
        <v>-10643</v>
      </c>
      <c r="BQ169" s="234">
        <v>-1157</v>
      </c>
      <c r="BR169" s="235">
        <v>-9486</v>
      </c>
      <c r="BS169" s="233">
        <v>-1157</v>
      </c>
      <c r="BT169" s="234">
        <v>-1157</v>
      </c>
      <c r="BU169" s="234">
        <v>-1157</v>
      </c>
      <c r="BV169" s="234">
        <v>-1157</v>
      </c>
      <c r="BW169" s="234">
        <v>-1157</v>
      </c>
      <c r="BX169" s="235">
        <v>-3701</v>
      </c>
    </row>
    <row r="170" spans="1:76">
      <c r="A170" s="186" t="s">
        <v>1019</v>
      </c>
      <c r="B170" s="187">
        <v>0</v>
      </c>
      <c r="C170" s="187">
        <v>0</v>
      </c>
      <c r="D170" s="186">
        <v>88</v>
      </c>
      <c r="E170" s="186">
        <v>95</v>
      </c>
      <c r="F170" s="187">
        <v>77913</v>
      </c>
      <c r="G170" s="187">
        <v>81723</v>
      </c>
      <c r="H170" s="195">
        <v>11528</v>
      </c>
      <c r="I170" s="187">
        <v>1245.9000000000001</v>
      </c>
      <c r="J170" s="187">
        <v>-18006</v>
      </c>
      <c r="K170" s="187">
        <v>83532</v>
      </c>
      <c r="L170" s="187">
        <v>72511</v>
      </c>
      <c r="M170" s="187">
        <v>68653</v>
      </c>
      <c r="N170" s="187">
        <v>88911</v>
      </c>
      <c r="O170" s="187">
        <v>10351</v>
      </c>
      <c r="P170" s="187">
        <v>3256.2600000000011</v>
      </c>
      <c r="Q170" s="187">
        <v>0</v>
      </c>
      <c r="R170" s="187">
        <v>-21070</v>
      </c>
      <c r="S170" s="187">
        <v>4843</v>
      </c>
      <c r="T170" s="187">
        <v>1190.2600000000011</v>
      </c>
      <c r="U170" s="187">
        <v>0</v>
      </c>
      <c r="V170" s="187">
        <v>-2080</v>
      </c>
      <c r="W170" s="187">
        <v>18920</v>
      </c>
      <c r="X170" s="187">
        <v>3435</v>
      </c>
      <c r="Y170" s="187">
        <v>0</v>
      </c>
      <c r="Z170" s="187">
        <v>4349</v>
      </c>
      <c r="AA170" s="187">
        <v>-2080</v>
      </c>
      <c r="AB170" s="187">
        <v>-2080</v>
      </c>
      <c r="AC170" s="187">
        <v>-2080</v>
      </c>
      <c r="AD170" s="187">
        <v>-2080</v>
      </c>
      <c r="AE170" s="187">
        <v>-2080</v>
      </c>
      <c r="AF170" s="187">
        <v>-7606</v>
      </c>
      <c r="AG170" s="175">
        <v>9.8000000000000007</v>
      </c>
      <c r="AH170" s="188">
        <v>206</v>
      </c>
      <c r="AI170" s="92">
        <f t="shared" si="17"/>
        <v>0</v>
      </c>
      <c r="AJ170" s="198">
        <v>-424</v>
      </c>
      <c r="AK170" s="196">
        <v>494</v>
      </c>
      <c r="AL170" s="197">
        <v>-2150</v>
      </c>
      <c r="AN170" s="174">
        <f t="shared" si="12"/>
        <v>11527.260000000002</v>
      </c>
      <c r="AO170" s="174">
        <f t="shared" si="13"/>
        <v>0.73999999999796273</v>
      </c>
      <c r="AQ170" s="92">
        <f t="shared" si="14"/>
        <v>77913.000000000015</v>
      </c>
      <c r="AR170" s="92">
        <f t="shared" si="15"/>
        <v>0</v>
      </c>
      <c r="AS170" s="92">
        <f t="shared" si="16"/>
        <v>-3809.9999999999991</v>
      </c>
      <c r="AU170" s="233">
        <v>4843</v>
      </c>
      <c r="AV170" s="234">
        <v>4843</v>
      </c>
      <c r="AW170" s="234">
        <v>494</v>
      </c>
      <c r="AX170" s="235">
        <v>4349</v>
      </c>
      <c r="AY170" s="233">
        <v>494</v>
      </c>
      <c r="AZ170" s="234">
        <v>494</v>
      </c>
      <c r="BA170" s="234">
        <v>494</v>
      </c>
      <c r="BB170" s="234">
        <v>494</v>
      </c>
      <c r="BC170" s="234">
        <v>494</v>
      </c>
      <c r="BD170" s="235">
        <v>1879</v>
      </c>
      <c r="BE170" s="233">
        <v>-21071</v>
      </c>
      <c r="BF170" s="234">
        <v>-21071</v>
      </c>
      <c r="BG170" s="234">
        <v>-2150</v>
      </c>
      <c r="BH170" s="235">
        <v>-18921</v>
      </c>
      <c r="BI170" s="233">
        <v>-2150</v>
      </c>
      <c r="BJ170" s="234">
        <v>-2150</v>
      </c>
      <c r="BK170" s="234">
        <v>-2150</v>
      </c>
      <c r="BL170" s="234">
        <v>-2150</v>
      </c>
      <c r="BM170" s="234">
        <v>-2150</v>
      </c>
      <c r="BN170" s="235">
        <v>-8171</v>
      </c>
      <c r="BO170" s="233">
        <v>-4283</v>
      </c>
      <c r="BP170" s="234">
        <v>-3859</v>
      </c>
      <c r="BQ170" s="234">
        <v>-424</v>
      </c>
      <c r="BR170" s="235">
        <v>-3435</v>
      </c>
      <c r="BS170" s="233">
        <v>-424</v>
      </c>
      <c r="BT170" s="234">
        <v>-424</v>
      </c>
      <c r="BU170" s="234">
        <v>-424</v>
      </c>
      <c r="BV170" s="234">
        <v>-424</v>
      </c>
      <c r="BW170" s="234">
        <v>-424</v>
      </c>
      <c r="BX170" s="235">
        <v>-1315</v>
      </c>
    </row>
    <row r="171" spans="1:76">
      <c r="A171" s="186" t="s">
        <v>1020</v>
      </c>
      <c r="B171" s="187">
        <v>0</v>
      </c>
      <c r="C171" s="187">
        <v>0</v>
      </c>
      <c r="D171" s="186">
        <v>13</v>
      </c>
      <c r="E171" s="186">
        <v>13</v>
      </c>
      <c r="F171" s="187">
        <v>14931</v>
      </c>
      <c r="G171" s="187">
        <v>41337</v>
      </c>
      <c r="H171" s="195">
        <v>512</v>
      </c>
      <c r="I171" s="187">
        <v>0.58999999999999986</v>
      </c>
      <c r="J171" s="187">
        <v>-28833</v>
      </c>
      <c r="K171" s="187">
        <v>16131</v>
      </c>
      <c r="L171" s="187">
        <v>13789</v>
      </c>
      <c r="M171" s="187">
        <v>13047</v>
      </c>
      <c r="N171" s="187">
        <v>17130</v>
      </c>
      <c r="O171" s="187">
        <v>2988</v>
      </c>
      <c r="P171" s="187">
        <v>1575.6499999999999</v>
      </c>
      <c r="Q171" s="187">
        <v>0</v>
      </c>
      <c r="R171" s="187">
        <v>-32022</v>
      </c>
      <c r="S171" s="187">
        <v>1210</v>
      </c>
      <c r="T171" s="187">
        <v>157.64999999999992</v>
      </c>
      <c r="U171" s="187">
        <v>0</v>
      </c>
      <c r="V171" s="187">
        <v>-4051</v>
      </c>
      <c r="W171" s="187">
        <v>28069</v>
      </c>
      <c r="X171" s="187">
        <v>1825</v>
      </c>
      <c r="Y171" s="187">
        <v>0</v>
      </c>
      <c r="Z171" s="187">
        <v>1061</v>
      </c>
      <c r="AA171" s="187">
        <v>-4051</v>
      </c>
      <c r="AB171" s="187">
        <v>-4051</v>
      </c>
      <c r="AC171" s="187">
        <v>-4051</v>
      </c>
      <c r="AD171" s="187">
        <v>-4051</v>
      </c>
      <c r="AE171" s="187">
        <v>-4051</v>
      </c>
      <c r="AF171" s="187">
        <v>-8578</v>
      </c>
      <c r="AG171" s="175">
        <v>8.1</v>
      </c>
      <c r="AH171" s="188">
        <v>539</v>
      </c>
      <c r="AI171" s="92">
        <f t="shared" si="17"/>
        <v>0</v>
      </c>
      <c r="AJ171" s="198">
        <v>-247</v>
      </c>
      <c r="AK171" s="196">
        <v>149</v>
      </c>
      <c r="AL171" s="197">
        <v>-3953</v>
      </c>
      <c r="AN171" s="174">
        <f t="shared" si="12"/>
        <v>512.64999999999964</v>
      </c>
      <c r="AO171" s="174">
        <f t="shared" si="13"/>
        <v>-0.6499999999996362</v>
      </c>
      <c r="AQ171" s="92">
        <f t="shared" si="14"/>
        <v>14931.000000000002</v>
      </c>
      <c r="AR171" s="92">
        <f t="shared" si="15"/>
        <v>0</v>
      </c>
      <c r="AS171" s="92">
        <f t="shared" si="16"/>
        <v>-26406</v>
      </c>
      <c r="AU171" s="233">
        <v>1210</v>
      </c>
      <c r="AV171" s="234">
        <v>1210</v>
      </c>
      <c r="AW171" s="234">
        <v>149</v>
      </c>
      <c r="AX171" s="235">
        <v>1061</v>
      </c>
      <c r="AY171" s="233">
        <v>149</v>
      </c>
      <c r="AZ171" s="234">
        <v>149</v>
      </c>
      <c r="BA171" s="234">
        <v>149</v>
      </c>
      <c r="BB171" s="234">
        <v>149</v>
      </c>
      <c r="BC171" s="234">
        <v>149</v>
      </c>
      <c r="BD171" s="235">
        <v>316</v>
      </c>
      <c r="BE171" s="233">
        <v>-32021</v>
      </c>
      <c r="BF171" s="234">
        <v>-32021</v>
      </c>
      <c r="BG171" s="234">
        <v>-3953</v>
      </c>
      <c r="BH171" s="235">
        <v>-28068</v>
      </c>
      <c r="BI171" s="233">
        <v>-3953</v>
      </c>
      <c r="BJ171" s="234">
        <v>-3953</v>
      </c>
      <c r="BK171" s="234">
        <v>-3953</v>
      </c>
      <c r="BL171" s="234">
        <v>-3953</v>
      </c>
      <c r="BM171" s="234">
        <v>-3953</v>
      </c>
      <c r="BN171" s="235">
        <v>-8303</v>
      </c>
      <c r="BO171" s="233">
        <v>-2319</v>
      </c>
      <c r="BP171" s="234">
        <v>-2072</v>
      </c>
      <c r="BQ171" s="234">
        <v>-247</v>
      </c>
      <c r="BR171" s="235">
        <v>-1825</v>
      </c>
      <c r="BS171" s="233">
        <v>-247</v>
      </c>
      <c r="BT171" s="234">
        <v>-247</v>
      </c>
      <c r="BU171" s="234">
        <v>-247</v>
      </c>
      <c r="BV171" s="234">
        <v>-247</v>
      </c>
      <c r="BW171" s="234">
        <v>-247</v>
      </c>
      <c r="BX171" s="235">
        <v>-590</v>
      </c>
    </row>
    <row r="172" spans="1:76">
      <c r="A172" s="186" t="s">
        <v>797</v>
      </c>
      <c r="B172" s="187">
        <v>0</v>
      </c>
      <c r="C172" s="187">
        <v>0</v>
      </c>
      <c r="D172" s="186">
        <v>100</v>
      </c>
      <c r="E172" s="186">
        <v>109</v>
      </c>
      <c r="F172" s="187">
        <v>148697</v>
      </c>
      <c r="G172" s="187">
        <v>154954</v>
      </c>
      <c r="H172" s="195">
        <v>19006</v>
      </c>
      <c r="I172" s="187">
        <v>2292.4899999999952</v>
      </c>
      <c r="J172" s="187">
        <v>-30136</v>
      </c>
      <c r="K172" s="187">
        <v>159889</v>
      </c>
      <c r="L172" s="187">
        <v>138087</v>
      </c>
      <c r="M172" s="187">
        <v>131357</v>
      </c>
      <c r="N172" s="187">
        <v>169317</v>
      </c>
      <c r="O172" s="187">
        <v>16531</v>
      </c>
      <c r="P172" s="187">
        <v>6070.8999999999978</v>
      </c>
      <c r="Q172" s="187">
        <v>0</v>
      </c>
      <c r="R172" s="187">
        <v>-35060</v>
      </c>
      <c r="S172" s="187">
        <v>8128</v>
      </c>
      <c r="T172" s="187">
        <v>1926.8999999999978</v>
      </c>
      <c r="U172" s="187">
        <v>0</v>
      </c>
      <c r="V172" s="187">
        <v>-3596</v>
      </c>
      <c r="W172" s="187">
        <v>31408</v>
      </c>
      <c r="X172" s="187">
        <v>6009</v>
      </c>
      <c r="Y172" s="187">
        <v>0</v>
      </c>
      <c r="Z172" s="187">
        <v>7281</v>
      </c>
      <c r="AA172" s="187">
        <v>-3596</v>
      </c>
      <c r="AB172" s="187">
        <v>-3596</v>
      </c>
      <c r="AC172" s="187">
        <v>-3596</v>
      </c>
      <c r="AD172" s="187">
        <v>-3596</v>
      </c>
      <c r="AE172" s="187">
        <v>-3596</v>
      </c>
      <c r="AF172" s="187">
        <v>-12156</v>
      </c>
      <c r="AG172" s="175">
        <v>9.6</v>
      </c>
      <c r="AH172" s="188">
        <v>11</v>
      </c>
      <c r="AI172" s="92">
        <f t="shared" si="17"/>
        <v>0</v>
      </c>
      <c r="AJ172" s="198">
        <v>-791</v>
      </c>
      <c r="AK172" s="196">
        <v>847</v>
      </c>
      <c r="AL172" s="197">
        <v>-3652</v>
      </c>
      <c r="AN172" s="174">
        <f t="shared" si="12"/>
        <v>19005.899999999998</v>
      </c>
      <c r="AO172" s="174">
        <f t="shared" si="13"/>
        <v>0.10000000000218279</v>
      </c>
      <c r="AQ172" s="92">
        <f t="shared" si="14"/>
        <v>148697</v>
      </c>
      <c r="AR172" s="92">
        <f t="shared" si="15"/>
        <v>0</v>
      </c>
      <c r="AS172" s="92">
        <f t="shared" si="16"/>
        <v>-6257</v>
      </c>
      <c r="AU172" s="233">
        <v>8128</v>
      </c>
      <c r="AV172" s="234">
        <v>8128</v>
      </c>
      <c r="AW172" s="234">
        <v>847</v>
      </c>
      <c r="AX172" s="235">
        <v>7281</v>
      </c>
      <c r="AY172" s="233">
        <v>847</v>
      </c>
      <c r="AZ172" s="234">
        <v>847</v>
      </c>
      <c r="BA172" s="234">
        <v>847</v>
      </c>
      <c r="BB172" s="234">
        <v>847</v>
      </c>
      <c r="BC172" s="234">
        <v>847</v>
      </c>
      <c r="BD172" s="235">
        <v>3046</v>
      </c>
      <c r="BE172" s="233">
        <v>-35060</v>
      </c>
      <c r="BF172" s="234">
        <v>-35060</v>
      </c>
      <c r="BG172" s="234">
        <v>-3652</v>
      </c>
      <c r="BH172" s="235">
        <v>-31408</v>
      </c>
      <c r="BI172" s="233">
        <v>-3652</v>
      </c>
      <c r="BJ172" s="234">
        <v>-3652</v>
      </c>
      <c r="BK172" s="234">
        <v>-3652</v>
      </c>
      <c r="BL172" s="234">
        <v>-3652</v>
      </c>
      <c r="BM172" s="234">
        <v>-3652</v>
      </c>
      <c r="BN172" s="235">
        <v>-13148</v>
      </c>
      <c r="BO172" s="233">
        <v>-7591</v>
      </c>
      <c r="BP172" s="234">
        <v>-6800</v>
      </c>
      <c r="BQ172" s="234">
        <v>-791</v>
      </c>
      <c r="BR172" s="235">
        <v>-6009</v>
      </c>
      <c r="BS172" s="233">
        <v>-791</v>
      </c>
      <c r="BT172" s="234">
        <v>-791</v>
      </c>
      <c r="BU172" s="234">
        <v>-791</v>
      </c>
      <c r="BV172" s="234">
        <v>-791</v>
      </c>
      <c r="BW172" s="234">
        <v>-791</v>
      </c>
      <c r="BX172" s="235">
        <v>-2054</v>
      </c>
    </row>
    <row r="173" spans="1:76">
      <c r="A173" s="186" t="s">
        <v>837</v>
      </c>
      <c r="B173" s="187">
        <v>0</v>
      </c>
      <c r="C173" s="187">
        <v>0</v>
      </c>
      <c r="D173" s="186">
        <v>7</v>
      </c>
      <c r="E173" s="186">
        <v>7</v>
      </c>
      <c r="F173" s="187">
        <v>23279</v>
      </c>
      <c r="G173" s="187">
        <v>18077</v>
      </c>
      <c r="H173" s="195">
        <v>2262</v>
      </c>
      <c r="I173" s="187">
        <v>0</v>
      </c>
      <c r="J173" s="187">
        <v>926</v>
      </c>
      <c r="K173" s="187">
        <v>27198</v>
      </c>
      <c r="L173" s="187">
        <v>19783</v>
      </c>
      <c r="M173" s="187">
        <v>18384</v>
      </c>
      <c r="N173" s="187">
        <v>29438</v>
      </c>
      <c r="O173" s="187">
        <v>1511</v>
      </c>
      <c r="P173" s="187">
        <v>697</v>
      </c>
      <c r="Q173" s="187">
        <v>0</v>
      </c>
      <c r="R173" s="187">
        <v>2870</v>
      </c>
      <c r="S173" s="187">
        <v>124</v>
      </c>
      <c r="T173" s="187">
        <v>0</v>
      </c>
      <c r="U173" s="187">
        <v>0</v>
      </c>
      <c r="V173" s="187">
        <v>54</v>
      </c>
      <c r="W173" s="187">
        <v>0</v>
      </c>
      <c r="X173" s="187">
        <v>1836</v>
      </c>
      <c r="Y173" s="187">
        <v>2648</v>
      </c>
      <c r="Z173" s="187">
        <v>114</v>
      </c>
      <c r="AA173" s="187">
        <v>54</v>
      </c>
      <c r="AB173" s="187">
        <v>54</v>
      </c>
      <c r="AC173" s="187">
        <v>54</v>
      </c>
      <c r="AD173" s="187">
        <v>54</v>
      </c>
      <c r="AE173" s="187">
        <v>54</v>
      </c>
      <c r="AF173" s="187">
        <v>656</v>
      </c>
      <c r="AG173" s="175">
        <v>12.9</v>
      </c>
      <c r="AH173" s="188">
        <v>207</v>
      </c>
      <c r="AI173" s="92">
        <f t="shared" si="17"/>
        <v>0</v>
      </c>
      <c r="AJ173" s="198">
        <v>-178</v>
      </c>
      <c r="AK173" s="196">
        <v>10</v>
      </c>
      <c r="AL173" s="197">
        <v>222</v>
      </c>
      <c r="AN173" s="174">
        <f t="shared" si="12"/>
        <v>2262</v>
      </c>
      <c r="AO173" s="174">
        <f t="shared" si="13"/>
        <v>0</v>
      </c>
      <c r="AQ173" s="92">
        <f t="shared" si="14"/>
        <v>23279</v>
      </c>
      <c r="AR173" s="92">
        <f t="shared" si="15"/>
        <v>0</v>
      </c>
      <c r="AS173" s="92">
        <f t="shared" si="16"/>
        <v>5202</v>
      </c>
      <c r="AU173" s="233">
        <v>124</v>
      </c>
      <c r="AV173" s="234">
        <v>124</v>
      </c>
      <c r="AW173" s="234">
        <v>10</v>
      </c>
      <c r="AX173" s="235">
        <v>114</v>
      </c>
      <c r="AY173" s="233">
        <v>10</v>
      </c>
      <c r="AZ173" s="234">
        <v>10</v>
      </c>
      <c r="BA173" s="234">
        <v>10</v>
      </c>
      <c r="BB173" s="234">
        <v>10</v>
      </c>
      <c r="BC173" s="234">
        <v>10</v>
      </c>
      <c r="BD173" s="235">
        <v>64</v>
      </c>
      <c r="BE173" s="233">
        <v>2870</v>
      </c>
      <c r="BF173" s="234">
        <v>2870</v>
      </c>
      <c r="BG173" s="234">
        <v>222</v>
      </c>
      <c r="BH173" s="235">
        <v>2648</v>
      </c>
      <c r="BI173" s="233">
        <v>222</v>
      </c>
      <c r="BJ173" s="234">
        <v>222</v>
      </c>
      <c r="BK173" s="234">
        <v>222</v>
      </c>
      <c r="BL173" s="234">
        <v>222</v>
      </c>
      <c r="BM173" s="234">
        <v>222</v>
      </c>
      <c r="BN173" s="235">
        <v>1538</v>
      </c>
      <c r="BO173" s="233">
        <v>-2192</v>
      </c>
      <c r="BP173" s="234">
        <v>-2014</v>
      </c>
      <c r="BQ173" s="234">
        <v>-178</v>
      </c>
      <c r="BR173" s="235">
        <v>-1836</v>
      </c>
      <c r="BS173" s="233">
        <v>-178</v>
      </c>
      <c r="BT173" s="234">
        <v>-178</v>
      </c>
      <c r="BU173" s="234">
        <v>-178</v>
      </c>
      <c r="BV173" s="234">
        <v>-178</v>
      </c>
      <c r="BW173" s="234">
        <v>-178</v>
      </c>
      <c r="BX173" s="235">
        <v>-946</v>
      </c>
    </row>
    <row r="174" spans="1:76">
      <c r="A174" s="186" t="s">
        <v>1021</v>
      </c>
      <c r="B174" s="187">
        <v>0</v>
      </c>
      <c r="C174" s="187">
        <v>0</v>
      </c>
      <c r="D174" s="186">
        <v>5</v>
      </c>
      <c r="E174" s="186">
        <v>5</v>
      </c>
      <c r="F174" s="187">
        <v>11822</v>
      </c>
      <c r="G174" s="187">
        <v>9035</v>
      </c>
      <c r="H174" s="195">
        <v>1451</v>
      </c>
      <c r="I174" s="187">
        <v>0</v>
      </c>
      <c r="J174" s="187">
        <v>524</v>
      </c>
      <c r="K174" s="187">
        <v>13298</v>
      </c>
      <c r="L174" s="187">
        <v>10493</v>
      </c>
      <c r="M174" s="187">
        <v>9769</v>
      </c>
      <c r="N174" s="187">
        <v>14388</v>
      </c>
      <c r="O174" s="187">
        <v>1052</v>
      </c>
      <c r="P174" s="187">
        <v>359</v>
      </c>
      <c r="Q174" s="187">
        <v>0</v>
      </c>
      <c r="R174" s="187">
        <v>1336</v>
      </c>
      <c r="S174" s="187">
        <v>40</v>
      </c>
      <c r="T174" s="187">
        <v>0</v>
      </c>
      <c r="U174" s="187">
        <v>0</v>
      </c>
      <c r="V174" s="187">
        <v>40</v>
      </c>
      <c r="W174" s="187">
        <v>0</v>
      </c>
      <c r="X174" s="187">
        <v>746</v>
      </c>
      <c r="Y174" s="187">
        <v>1233</v>
      </c>
      <c r="Z174" s="187">
        <v>37</v>
      </c>
      <c r="AA174" s="187">
        <v>40</v>
      </c>
      <c r="AB174" s="187">
        <v>40</v>
      </c>
      <c r="AC174" s="187">
        <v>40</v>
      </c>
      <c r="AD174" s="187">
        <v>40</v>
      </c>
      <c r="AE174" s="187">
        <v>40</v>
      </c>
      <c r="AF174" s="187">
        <v>324</v>
      </c>
      <c r="AG174" s="175">
        <v>13</v>
      </c>
      <c r="AH174" s="188">
        <v>208</v>
      </c>
      <c r="AI174" s="92">
        <f t="shared" si="17"/>
        <v>0</v>
      </c>
      <c r="AJ174" s="198">
        <v>-66</v>
      </c>
      <c r="AK174" s="196">
        <v>3</v>
      </c>
      <c r="AL174" s="197">
        <v>103</v>
      </c>
      <c r="AN174" s="174">
        <f t="shared" si="12"/>
        <v>1451</v>
      </c>
      <c r="AO174" s="174">
        <f t="shared" si="13"/>
        <v>0</v>
      </c>
      <c r="AQ174" s="92">
        <f t="shared" si="14"/>
        <v>11822</v>
      </c>
      <c r="AR174" s="92">
        <f t="shared" si="15"/>
        <v>0</v>
      </c>
      <c r="AS174" s="92">
        <f t="shared" si="16"/>
        <v>2787</v>
      </c>
      <c r="AU174" s="233">
        <v>40</v>
      </c>
      <c r="AV174" s="234">
        <v>40</v>
      </c>
      <c r="AW174" s="234">
        <v>3</v>
      </c>
      <c r="AX174" s="235">
        <v>37</v>
      </c>
      <c r="AY174" s="233">
        <v>3</v>
      </c>
      <c r="AZ174" s="234">
        <v>3</v>
      </c>
      <c r="BA174" s="234">
        <v>3</v>
      </c>
      <c r="BB174" s="234">
        <v>3</v>
      </c>
      <c r="BC174" s="234">
        <v>3</v>
      </c>
      <c r="BD174" s="235">
        <v>22</v>
      </c>
      <c r="BE174" s="233">
        <v>1336</v>
      </c>
      <c r="BF174" s="234">
        <v>1336</v>
      </c>
      <c r="BG174" s="234">
        <v>103</v>
      </c>
      <c r="BH174" s="235">
        <v>1233</v>
      </c>
      <c r="BI174" s="233">
        <v>103</v>
      </c>
      <c r="BJ174" s="234">
        <v>103</v>
      </c>
      <c r="BK174" s="234">
        <v>103</v>
      </c>
      <c r="BL174" s="234">
        <v>103</v>
      </c>
      <c r="BM174" s="234">
        <v>103</v>
      </c>
      <c r="BN174" s="235">
        <v>718</v>
      </c>
      <c r="BO174" s="233">
        <v>-878</v>
      </c>
      <c r="BP174" s="234">
        <v>-812</v>
      </c>
      <c r="BQ174" s="234">
        <v>-66</v>
      </c>
      <c r="BR174" s="235">
        <v>-746</v>
      </c>
      <c r="BS174" s="233">
        <v>-66</v>
      </c>
      <c r="BT174" s="234">
        <v>-66</v>
      </c>
      <c r="BU174" s="234">
        <v>-66</v>
      </c>
      <c r="BV174" s="234">
        <v>-66</v>
      </c>
      <c r="BW174" s="234">
        <v>-66</v>
      </c>
      <c r="BX174" s="235">
        <v>-416</v>
      </c>
    </row>
    <row r="175" spans="1:76">
      <c r="A175" s="186" t="s">
        <v>1022</v>
      </c>
      <c r="B175" s="187">
        <v>0</v>
      </c>
      <c r="C175" s="187">
        <v>0</v>
      </c>
      <c r="D175" s="186">
        <v>0</v>
      </c>
      <c r="E175" s="186">
        <v>0</v>
      </c>
      <c r="F175" s="187">
        <v>0</v>
      </c>
      <c r="G175" s="187">
        <v>0</v>
      </c>
      <c r="H175" s="195">
        <v>0</v>
      </c>
      <c r="I175" s="187">
        <v>0</v>
      </c>
      <c r="J175" s="187">
        <v>0</v>
      </c>
      <c r="K175" s="187">
        <v>0</v>
      </c>
      <c r="L175" s="187">
        <v>0</v>
      </c>
      <c r="M175" s="187">
        <v>0</v>
      </c>
      <c r="N175" s="187">
        <v>0</v>
      </c>
      <c r="O175" s="187">
        <v>0</v>
      </c>
      <c r="P175" s="187">
        <v>0</v>
      </c>
      <c r="Q175" s="187">
        <v>0</v>
      </c>
      <c r="R175" s="187">
        <v>0</v>
      </c>
      <c r="S175" s="187">
        <v>0</v>
      </c>
      <c r="T175" s="187">
        <v>0</v>
      </c>
      <c r="U175" s="187">
        <v>0</v>
      </c>
      <c r="V175" s="187">
        <v>0</v>
      </c>
      <c r="W175" s="187">
        <v>0</v>
      </c>
      <c r="X175" s="187">
        <v>0</v>
      </c>
      <c r="Y175" s="187">
        <v>0</v>
      </c>
      <c r="Z175" s="187">
        <v>0</v>
      </c>
      <c r="AA175" s="187">
        <v>0</v>
      </c>
      <c r="AB175" s="187">
        <v>0</v>
      </c>
      <c r="AC175" s="187">
        <v>0</v>
      </c>
      <c r="AD175" s="187">
        <v>0</v>
      </c>
      <c r="AE175" s="187">
        <v>0</v>
      </c>
      <c r="AF175" s="187">
        <v>0</v>
      </c>
      <c r="AG175" s="175">
        <v>1</v>
      </c>
      <c r="AH175" s="188">
        <v>50</v>
      </c>
      <c r="AI175" s="92">
        <f t="shared" si="17"/>
        <v>0</v>
      </c>
      <c r="AJ175" s="198">
        <v>0</v>
      </c>
      <c r="AK175" s="196">
        <v>0</v>
      </c>
      <c r="AL175" s="197">
        <v>0</v>
      </c>
      <c r="AN175" s="174">
        <f t="shared" si="12"/>
        <v>0</v>
      </c>
      <c r="AO175" s="174">
        <f t="shared" si="13"/>
        <v>0</v>
      </c>
      <c r="AQ175" s="92">
        <f t="shared" si="14"/>
        <v>0</v>
      </c>
      <c r="AR175" s="92">
        <f t="shared" si="15"/>
        <v>0</v>
      </c>
      <c r="AS175" s="92">
        <f t="shared" si="16"/>
        <v>0</v>
      </c>
      <c r="AU175" s="233">
        <v>0</v>
      </c>
      <c r="AV175" s="234">
        <v>0</v>
      </c>
      <c r="AW175" s="234">
        <v>0</v>
      </c>
      <c r="AX175" s="235">
        <v>0</v>
      </c>
      <c r="AY175" s="233">
        <v>0</v>
      </c>
      <c r="AZ175" s="234">
        <v>0</v>
      </c>
      <c r="BA175" s="234">
        <v>0</v>
      </c>
      <c r="BB175" s="234">
        <v>0</v>
      </c>
      <c r="BC175" s="234">
        <v>0</v>
      </c>
      <c r="BD175" s="235">
        <v>0</v>
      </c>
      <c r="BE175" s="233">
        <v>0</v>
      </c>
      <c r="BF175" s="234">
        <v>0</v>
      </c>
      <c r="BG175" s="234">
        <v>0</v>
      </c>
      <c r="BH175" s="235">
        <v>0</v>
      </c>
      <c r="BI175" s="233">
        <v>0</v>
      </c>
      <c r="BJ175" s="234">
        <v>0</v>
      </c>
      <c r="BK175" s="234">
        <v>0</v>
      </c>
      <c r="BL175" s="234">
        <v>0</v>
      </c>
      <c r="BM175" s="234">
        <v>0</v>
      </c>
      <c r="BN175" s="235">
        <v>0</v>
      </c>
      <c r="BO175" s="233">
        <v>0</v>
      </c>
      <c r="BP175" s="234">
        <v>0</v>
      </c>
      <c r="BQ175" s="234">
        <v>0</v>
      </c>
      <c r="BR175" s="235">
        <v>0</v>
      </c>
      <c r="BS175" s="233">
        <v>0</v>
      </c>
      <c r="BT175" s="234">
        <v>0</v>
      </c>
      <c r="BU175" s="234">
        <v>0</v>
      </c>
      <c r="BV175" s="234">
        <v>0</v>
      </c>
      <c r="BW175" s="234">
        <v>0</v>
      </c>
      <c r="BX175" s="235">
        <v>0</v>
      </c>
    </row>
    <row r="176" spans="1:76">
      <c r="A176" s="186" t="s">
        <v>1023</v>
      </c>
      <c r="B176" s="187">
        <v>0</v>
      </c>
      <c r="C176" s="187">
        <v>0</v>
      </c>
      <c r="D176" s="186">
        <v>3</v>
      </c>
      <c r="E176" s="186">
        <v>3</v>
      </c>
      <c r="F176" s="187">
        <v>-1</v>
      </c>
      <c r="G176" s="187">
        <v>2092</v>
      </c>
      <c r="H176" s="195">
        <v>565</v>
      </c>
      <c r="I176" s="187">
        <v>2.09</v>
      </c>
      <c r="J176" s="187">
        <v>-2797</v>
      </c>
      <c r="K176" s="187">
        <v>-3</v>
      </c>
      <c r="L176" s="187">
        <v>0</v>
      </c>
      <c r="M176" s="187">
        <v>0</v>
      </c>
      <c r="N176" s="187">
        <v>4</v>
      </c>
      <c r="O176" s="187">
        <v>941</v>
      </c>
      <c r="P176" s="187">
        <v>108</v>
      </c>
      <c r="Q176" s="187">
        <v>0</v>
      </c>
      <c r="R176" s="187">
        <v>-3141</v>
      </c>
      <c r="S176" s="187">
        <v>-1</v>
      </c>
      <c r="T176" s="187">
        <v>0</v>
      </c>
      <c r="U176" s="187">
        <v>0</v>
      </c>
      <c r="V176" s="187">
        <v>-484</v>
      </c>
      <c r="W176" s="187">
        <v>2672</v>
      </c>
      <c r="X176" s="187">
        <v>125</v>
      </c>
      <c r="Y176" s="187">
        <v>0</v>
      </c>
      <c r="Z176" s="187">
        <v>0</v>
      </c>
      <c r="AA176" s="187">
        <v>-483</v>
      </c>
      <c r="AB176" s="187">
        <v>-483</v>
      </c>
      <c r="AC176" s="187">
        <v>-483</v>
      </c>
      <c r="AD176" s="187">
        <v>-483</v>
      </c>
      <c r="AE176" s="187">
        <v>-483</v>
      </c>
      <c r="AF176" s="187">
        <v>-382</v>
      </c>
      <c r="AG176" s="175">
        <v>6.7</v>
      </c>
      <c r="AH176" s="188">
        <v>209</v>
      </c>
      <c r="AI176" s="92">
        <f t="shared" si="17"/>
        <v>0</v>
      </c>
      <c r="AJ176" s="198">
        <v>-14</v>
      </c>
      <c r="AK176" s="196">
        <v>-1</v>
      </c>
      <c r="AL176" s="197">
        <v>-469</v>
      </c>
      <c r="AN176" s="174">
        <f t="shared" si="12"/>
        <v>565</v>
      </c>
      <c r="AO176" s="174">
        <f t="shared" si="13"/>
        <v>0</v>
      </c>
      <c r="AQ176" s="92">
        <f t="shared" si="14"/>
        <v>-1</v>
      </c>
      <c r="AR176" s="92">
        <f t="shared" si="15"/>
        <v>0</v>
      </c>
      <c r="AS176" s="92">
        <f t="shared" si="16"/>
        <v>-2093</v>
      </c>
      <c r="AU176" s="233">
        <v>-1</v>
      </c>
      <c r="AV176" s="234">
        <v>-1</v>
      </c>
      <c r="AW176" s="234">
        <v>-1</v>
      </c>
      <c r="AX176" s="235">
        <v>0</v>
      </c>
      <c r="AY176" s="233">
        <v>0</v>
      </c>
      <c r="AZ176" s="234">
        <v>0</v>
      </c>
      <c r="BA176" s="234">
        <v>0</v>
      </c>
      <c r="BB176" s="234">
        <v>0</v>
      </c>
      <c r="BC176" s="234">
        <v>0</v>
      </c>
      <c r="BD176" s="235">
        <v>0</v>
      </c>
      <c r="BE176" s="233">
        <v>-3141</v>
      </c>
      <c r="BF176" s="234">
        <v>-3141</v>
      </c>
      <c r="BG176" s="234">
        <v>-469</v>
      </c>
      <c r="BH176" s="235">
        <v>-2672</v>
      </c>
      <c r="BI176" s="233">
        <v>-469</v>
      </c>
      <c r="BJ176" s="234">
        <v>-469</v>
      </c>
      <c r="BK176" s="234">
        <v>-469</v>
      </c>
      <c r="BL176" s="234">
        <v>-469</v>
      </c>
      <c r="BM176" s="234">
        <v>-469</v>
      </c>
      <c r="BN176" s="235">
        <v>-327</v>
      </c>
      <c r="BO176" s="233">
        <v>-153</v>
      </c>
      <c r="BP176" s="234">
        <v>-139</v>
      </c>
      <c r="BQ176" s="234">
        <v>-14</v>
      </c>
      <c r="BR176" s="235">
        <v>-125</v>
      </c>
      <c r="BS176" s="233">
        <v>-14</v>
      </c>
      <c r="BT176" s="234">
        <v>-14</v>
      </c>
      <c r="BU176" s="234">
        <v>-14</v>
      </c>
      <c r="BV176" s="234">
        <v>-14</v>
      </c>
      <c r="BW176" s="234">
        <v>-14</v>
      </c>
      <c r="BX176" s="235">
        <v>-55</v>
      </c>
    </row>
    <row r="177" spans="1:76">
      <c r="A177" s="186" t="s">
        <v>1024</v>
      </c>
      <c r="B177" s="187">
        <v>0</v>
      </c>
      <c r="C177" s="187">
        <v>0</v>
      </c>
      <c r="D177" s="186">
        <v>4</v>
      </c>
      <c r="E177" s="186">
        <v>6</v>
      </c>
      <c r="F177" s="187">
        <v>1775</v>
      </c>
      <c r="G177" s="187">
        <v>778</v>
      </c>
      <c r="H177" s="195">
        <v>515</v>
      </c>
      <c r="I177" s="187">
        <v>0</v>
      </c>
      <c r="J177" s="187">
        <v>430</v>
      </c>
      <c r="K177" s="187">
        <v>1989</v>
      </c>
      <c r="L177" s="187">
        <v>1620</v>
      </c>
      <c r="M177" s="187">
        <v>1493</v>
      </c>
      <c r="N177" s="187">
        <v>2152</v>
      </c>
      <c r="O177" s="187">
        <v>439</v>
      </c>
      <c r="P177" s="187">
        <v>43</v>
      </c>
      <c r="Q177" s="187">
        <v>0</v>
      </c>
      <c r="R177" s="187">
        <v>753</v>
      </c>
      <c r="S177" s="187">
        <v>-238</v>
      </c>
      <c r="T177" s="187">
        <v>0</v>
      </c>
      <c r="U177" s="187">
        <v>0</v>
      </c>
      <c r="V177" s="187">
        <v>33</v>
      </c>
      <c r="W177" s="187">
        <v>0</v>
      </c>
      <c r="X177" s="187">
        <v>268</v>
      </c>
      <c r="Y177" s="187">
        <v>698</v>
      </c>
      <c r="Z177" s="187">
        <v>0</v>
      </c>
      <c r="AA177" s="187">
        <v>33</v>
      </c>
      <c r="AB177" s="187">
        <v>33</v>
      </c>
      <c r="AC177" s="187">
        <v>33</v>
      </c>
      <c r="AD177" s="187">
        <v>33</v>
      </c>
      <c r="AE177" s="187">
        <v>33</v>
      </c>
      <c r="AF177" s="187">
        <v>265</v>
      </c>
      <c r="AG177" s="175">
        <v>13.8</v>
      </c>
      <c r="AH177" s="188">
        <v>540</v>
      </c>
      <c r="AI177" s="92">
        <f t="shared" si="17"/>
        <v>0</v>
      </c>
      <c r="AJ177" s="198">
        <v>-5</v>
      </c>
      <c r="AK177" s="196">
        <v>-17</v>
      </c>
      <c r="AL177" s="197">
        <v>55</v>
      </c>
      <c r="AN177" s="174">
        <f t="shared" si="12"/>
        <v>515</v>
      </c>
      <c r="AO177" s="174">
        <f t="shared" si="13"/>
        <v>0</v>
      </c>
      <c r="AQ177" s="92">
        <f t="shared" si="14"/>
        <v>1775</v>
      </c>
      <c r="AR177" s="92">
        <f t="shared" si="15"/>
        <v>0</v>
      </c>
      <c r="AS177" s="92">
        <f t="shared" si="16"/>
        <v>997</v>
      </c>
      <c r="AU177" s="233">
        <v>-238</v>
      </c>
      <c r="AV177" s="234">
        <v>-238</v>
      </c>
      <c r="AW177" s="234">
        <v>-17</v>
      </c>
      <c r="AX177" s="235">
        <v>-221</v>
      </c>
      <c r="AY177" s="233">
        <v>-17</v>
      </c>
      <c r="AZ177" s="234">
        <v>-17</v>
      </c>
      <c r="BA177" s="234">
        <v>-17</v>
      </c>
      <c r="BB177" s="234">
        <v>-17</v>
      </c>
      <c r="BC177" s="234">
        <v>-17</v>
      </c>
      <c r="BD177" s="235">
        <v>-136</v>
      </c>
      <c r="BE177" s="233">
        <v>753</v>
      </c>
      <c r="BF177" s="234">
        <v>753</v>
      </c>
      <c r="BG177" s="234">
        <v>55</v>
      </c>
      <c r="BH177" s="235">
        <v>698</v>
      </c>
      <c r="BI177" s="233">
        <v>55</v>
      </c>
      <c r="BJ177" s="234">
        <v>55</v>
      </c>
      <c r="BK177" s="234">
        <v>55</v>
      </c>
      <c r="BL177" s="234">
        <v>55</v>
      </c>
      <c r="BM177" s="234">
        <v>55</v>
      </c>
      <c r="BN177" s="235">
        <v>423</v>
      </c>
      <c r="BO177" s="233">
        <v>-57</v>
      </c>
      <c r="BP177" s="234">
        <v>-52</v>
      </c>
      <c r="BQ177" s="234">
        <v>-5</v>
      </c>
      <c r="BR177" s="235">
        <v>-47</v>
      </c>
      <c r="BS177" s="233">
        <v>-5</v>
      </c>
      <c r="BT177" s="234">
        <v>-5</v>
      </c>
      <c r="BU177" s="234">
        <v>-5</v>
      </c>
      <c r="BV177" s="234">
        <v>-5</v>
      </c>
      <c r="BW177" s="234">
        <v>-5</v>
      </c>
      <c r="BX177" s="235">
        <v>-22</v>
      </c>
    </row>
    <row r="178" spans="1:76">
      <c r="A178" s="186" t="s">
        <v>1025</v>
      </c>
      <c r="B178" s="187">
        <v>0</v>
      </c>
      <c r="C178" s="187">
        <v>0</v>
      </c>
      <c r="D178" s="186">
        <v>0</v>
      </c>
      <c r="E178" s="186">
        <v>0</v>
      </c>
      <c r="F178" s="187">
        <v>0</v>
      </c>
      <c r="G178" s="187">
        <v>0</v>
      </c>
      <c r="H178" s="195">
        <v>0</v>
      </c>
      <c r="I178" s="187">
        <v>0</v>
      </c>
      <c r="J178" s="187">
        <v>0</v>
      </c>
      <c r="K178" s="187">
        <v>0</v>
      </c>
      <c r="L178" s="187">
        <v>0</v>
      </c>
      <c r="M178" s="187">
        <v>0</v>
      </c>
      <c r="N178" s="187">
        <v>0</v>
      </c>
      <c r="O178" s="187">
        <v>0</v>
      </c>
      <c r="P178" s="187">
        <v>0</v>
      </c>
      <c r="Q178" s="187">
        <v>0</v>
      </c>
      <c r="R178" s="187">
        <v>0</v>
      </c>
      <c r="S178" s="187">
        <v>0</v>
      </c>
      <c r="T178" s="187">
        <v>0</v>
      </c>
      <c r="U178" s="187">
        <v>0</v>
      </c>
      <c r="V178" s="187">
        <v>0</v>
      </c>
      <c r="W178" s="187">
        <v>0</v>
      </c>
      <c r="X178" s="187">
        <v>0</v>
      </c>
      <c r="Y178" s="187">
        <v>0</v>
      </c>
      <c r="Z178" s="187">
        <v>0</v>
      </c>
      <c r="AA178" s="187">
        <v>0</v>
      </c>
      <c r="AB178" s="187">
        <v>0</v>
      </c>
      <c r="AC178" s="187">
        <v>0</v>
      </c>
      <c r="AD178" s="187">
        <v>0</v>
      </c>
      <c r="AE178" s="187">
        <v>0</v>
      </c>
      <c r="AF178" s="187">
        <v>0</v>
      </c>
      <c r="AG178" s="175">
        <v>1</v>
      </c>
      <c r="AH178" s="188">
        <v>210</v>
      </c>
      <c r="AI178" s="92">
        <f t="shared" si="17"/>
        <v>0</v>
      </c>
      <c r="AJ178" s="198">
        <v>0</v>
      </c>
      <c r="AK178" s="196">
        <v>0</v>
      </c>
      <c r="AL178" s="197">
        <v>0</v>
      </c>
      <c r="AN178" s="174">
        <f t="shared" si="12"/>
        <v>0</v>
      </c>
      <c r="AO178" s="174">
        <f t="shared" si="13"/>
        <v>0</v>
      </c>
      <c r="AQ178" s="92">
        <f t="shared" si="14"/>
        <v>0</v>
      </c>
      <c r="AR178" s="92">
        <f t="shared" si="15"/>
        <v>0</v>
      </c>
      <c r="AS178" s="92">
        <f t="shared" si="16"/>
        <v>0</v>
      </c>
      <c r="AU178" s="233">
        <v>0</v>
      </c>
      <c r="AV178" s="234">
        <v>0</v>
      </c>
      <c r="AW178" s="234">
        <v>0</v>
      </c>
      <c r="AX178" s="235">
        <v>0</v>
      </c>
      <c r="AY178" s="233">
        <v>0</v>
      </c>
      <c r="AZ178" s="234">
        <v>0</v>
      </c>
      <c r="BA178" s="234">
        <v>0</v>
      </c>
      <c r="BB178" s="234">
        <v>0</v>
      </c>
      <c r="BC178" s="234">
        <v>0</v>
      </c>
      <c r="BD178" s="235">
        <v>0</v>
      </c>
      <c r="BE178" s="233">
        <v>0</v>
      </c>
      <c r="BF178" s="234">
        <v>0</v>
      </c>
      <c r="BG178" s="234">
        <v>0</v>
      </c>
      <c r="BH178" s="235">
        <v>0</v>
      </c>
      <c r="BI178" s="233">
        <v>0</v>
      </c>
      <c r="BJ178" s="234">
        <v>0</v>
      </c>
      <c r="BK178" s="234">
        <v>0</v>
      </c>
      <c r="BL178" s="234">
        <v>0</v>
      </c>
      <c r="BM178" s="234">
        <v>0</v>
      </c>
      <c r="BN178" s="235">
        <v>0</v>
      </c>
      <c r="BO178" s="233">
        <v>0</v>
      </c>
      <c r="BP178" s="234">
        <v>0</v>
      </c>
      <c r="BQ178" s="234">
        <v>0</v>
      </c>
      <c r="BR178" s="235">
        <v>0</v>
      </c>
      <c r="BS178" s="233">
        <v>0</v>
      </c>
      <c r="BT178" s="234">
        <v>0</v>
      </c>
      <c r="BU178" s="234">
        <v>0</v>
      </c>
      <c r="BV178" s="234">
        <v>0</v>
      </c>
      <c r="BW178" s="234">
        <v>0</v>
      </c>
      <c r="BX178" s="235">
        <v>0</v>
      </c>
    </row>
    <row r="179" spans="1:76">
      <c r="A179" s="186" t="s">
        <v>1026</v>
      </c>
      <c r="B179" s="187">
        <v>0</v>
      </c>
      <c r="C179" s="187">
        <v>0</v>
      </c>
      <c r="D179" s="186">
        <v>10</v>
      </c>
      <c r="E179" s="186">
        <v>10</v>
      </c>
      <c r="F179" s="187">
        <v>9749</v>
      </c>
      <c r="G179" s="187">
        <v>14464</v>
      </c>
      <c r="H179" s="195">
        <v>2559</v>
      </c>
      <c r="I179" s="187">
        <v>1.1099999999999994</v>
      </c>
      <c r="J179" s="187">
        <v>-7755</v>
      </c>
      <c r="K179" s="187">
        <v>10387</v>
      </c>
      <c r="L179" s="187">
        <v>9149</v>
      </c>
      <c r="M179" s="187">
        <v>8773</v>
      </c>
      <c r="N179" s="187">
        <v>10850</v>
      </c>
      <c r="O179" s="187">
        <v>3041</v>
      </c>
      <c r="P179" s="187">
        <v>616.92999999999972</v>
      </c>
      <c r="Q179" s="187">
        <v>0</v>
      </c>
      <c r="R179" s="187">
        <v>-8759</v>
      </c>
      <c r="S179" s="187">
        <v>724</v>
      </c>
      <c r="T179" s="187">
        <v>337.92999999999972</v>
      </c>
      <c r="U179" s="187">
        <v>0</v>
      </c>
      <c r="V179" s="187">
        <v>-1099</v>
      </c>
      <c r="W179" s="187">
        <v>7691</v>
      </c>
      <c r="X179" s="187">
        <v>700</v>
      </c>
      <c r="Y179" s="187">
        <v>0</v>
      </c>
      <c r="Z179" s="187">
        <v>636</v>
      </c>
      <c r="AA179" s="187">
        <v>-1099</v>
      </c>
      <c r="AB179" s="187">
        <v>-1099</v>
      </c>
      <c r="AC179" s="187">
        <v>-1099</v>
      </c>
      <c r="AD179" s="187">
        <v>-1099</v>
      </c>
      <c r="AE179" s="187">
        <v>-1099</v>
      </c>
      <c r="AF179" s="187">
        <v>-2260</v>
      </c>
      <c r="AG179" s="175">
        <v>8.1999999999999993</v>
      </c>
      <c r="AH179" s="188">
        <v>564</v>
      </c>
      <c r="AI179" s="92">
        <f t="shared" si="17"/>
        <v>0</v>
      </c>
      <c r="AJ179" s="198">
        <v>-119</v>
      </c>
      <c r="AK179" s="196">
        <v>88</v>
      </c>
      <c r="AL179" s="197">
        <v>-1068</v>
      </c>
      <c r="AN179" s="174">
        <f t="shared" si="12"/>
        <v>2558.9299999999998</v>
      </c>
      <c r="AO179" s="174">
        <f t="shared" si="13"/>
        <v>7.0000000000163709E-2</v>
      </c>
      <c r="AQ179" s="92">
        <f t="shared" si="14"/>
        <v>9749</v>
      </c>
      <c r="AR179" s="92">
        <f t="shared" si="15"/>
        <v>0</v>
      </c>
      <c r="AS179" s="92">
        <f t="shared" si="16"/>
        <v>-4714.9999999999991</v>
      </c>
      <c r="AU179" s="233">
        <v>724</v>
      </c>
      <c r="AV179" s="234">
        <v>724</v>
      </c>
      <c r="AW179" s="234">
        <v>88</v>
      </c>
      <c r="AX179" s="235">
        <v>636</v>
      </c>
      <c r="AY179" s="233">
        <v>88</v>
      </c>
      <c r="AZ179" s="234">
        <v>88</v>
      </c>
      <c r="BA179" s="234">
        <v>88</v>
      </c>
      <c r="BB179" s="234">
        <v>88</v>
      </c>
      <c r="BC179" s="234">
        <v>88</v>
      </c>
      <c r="BD179" s="235">
        <v>196</v>
      </c>
      <c r="BE179" s="233">
        <v>-8759</v>
      </c>
      <c r="BF179" s="234">
        <v>-8759</v>
      </c>
      <c r="BG179" s="234">
        <v>-1068</v>
      </c>
      <c r="BH179" s="235">
        <v>-7691</v>
      </c>
      <c r="BI179" s="233">
        <v>-1068</v>
      </c>
      <c r="BJ179" s="234">
        <v>-1068</v>
      </c>
      <c r="BK179" s="234">
        <v>-1068</v>
      </c>
      <c r="BL179" s="234">
        <v>-1068</v>
      </c>
      <c r="BM179" s="234">
        <v>-1068</v>
      </c>
      <c r="BN179" s="235">
        <v>-2351</v>
      </c>
      <c r="BO179" s="233">
        <v>-938</v>
      </c>
      <c r="BP179" s="234">
        <v>-819</v>
      </c>
      <c r="BQ179" s="234">
        <v>-119</v>
      </c>
      <c r="BR179" s="235">
        <v>-700</v>
      </c>
      <c r="BS179" s="233">
        <v>-119</v>
      </c>
      <c r="BT179" s="234">
        <v>-119</v>
      </c>
      <c r="BU179" s="234">
        <v>-119</v>
      </c>
      <c r="BV179" s="234">
        <v>-119</v>
      </c>
      <c r="BW179" s="234">
        <v>-119</v>
      </c>
      <c r="BX179" s="235">
        <v>-105</v>
      </c>
    </row>
    <row r="180" spans="1:76">
      <c r="A180" s="186" t="s">
        <v>1027</v>
      </c>
      <c r="B180" s="187">
        <v>0</v>
      </c>
      <c r="C180" s="187">
        <v>0</v>
      </c>
      <c r="D180" s="186">
        <v>12</v>
      </c>
      <c r="E180" s="186">
        <v>13</v>
      </c>
      <c r="F180" s="187">
        <v>29110</v>
      </c>
      <c r="G180" s="187">
        <v>23800</v>
      </c>
      <c r="H180" s="195">
        <v>3977</v>
      </c>
      <c r="I180" s="187">
        <v>56.669999999999987</v>
      </c>
      <c r="J180" s="187">
        <v>634</v>
      </c>
      <c r="K180" s="187">
        <v>30501</v>
      </c>
      <c r="L180" s="187">
        <v>27788</v>
      </c>
      <c r="M180" s="187">
        <v>26837</v>
      </c>
      <c r="N180" s="187">
        <v>31590</v>
      </c>
      <c r="O180" s="187">
        <v>2928</v>
      </c>
      <c r="P180" s="187">
        <v>951.51</v>
      </c>
      <c r="Q180" s="187">
        <v>0</v>
      </c>
      <c r="R180" s="187">
        <v>-780</v>
      </c>
      <c r="S180" s="187">
        <v>2235</v>
      </c>
      <c r="T180" s="187">
        <v>24.509999999999991</v>
      </c>
      <c r="U180" s="187">
        <v>0</v>
      </c>
      <c r="V180" s="187">
        <v>98</v>
      </c>
      <c r="W180" s="187">
        <v>667</v>
      </c>
      <c r="X180" s="187">
        <v>610</v>
      </c>
      <c r="Y180" s="187">
        <v>0</v>
      </c>
      <c r="Z180" s="187">
        <v>1911</v>
      </c>
      <c r="AA180" s="187">
        <v>98</v>
      </c>
      <c r="AB180" s="187">
        <v>98</v>
      </c>
      <c r="AC180" s="187">
        <v>98</v>
      </c>
      <c r="AD180" s="187">
        <v>98</v>
      </c>
      <c r="AE180" s="187">
        <v>98</v>
      </c>
      <c r="AF180" s="187">
        <v>144</v>
      </c>
      <c r="AG180" s="175">
        <v>6.9</v>
      </c>
      <c r="AH180" s="188">
        <v>211</v>
      </c>
      <c r="AI180" s="92">
        <f t="shared" si="17"/>
        <v>0</v>
      </c>
      <c r="AJ180" s="198">
        <v>-113</v>
      </c>
      <c r="AK180" s="196">
        <v>324</v>
      </c>
      <c r="AL180" s="197">
        <v>-113</v>
      </c>
      <c r="AN180" s="174">
        <f t="shared" si="12"/>
        <v>3977.51</v>
      </c>
      <c r="AO180" s="174">
        <f t="shared" si="13"/>
        <v>-0.51000000000021828</v>
      </c>
      <c r="AQ180" s="92">
        <f t="shared" si="14"/>
        <v>29110.000000000004</v>
      </c>
      <c r="AR180" s="92">
        <f t="shared" si="15"/>
        <v>0</v>
      </c>
      <c r="AS180" s="92">
        <f t="shared" si="16"/>
        <v>5310</v>
      </c>
      <c r="AU180" s="233">
        <v>2235</v>
      </c>
      <c r="AV180" s="234">
        <v>2235</v>
      </c>
      <c r="AW180" s="234">
        <v>324</v>
      </c>
      <c r="AX180" s="235">
        <v>1911</v>
      </c>
      <c r="AY180" s="233">
        <v>324</v>
      </c>
      <c r="AZ180" s="234">
        <v>324</v>
      </c>
      <c r="BA180" s="234">
        <v>324</v>
      </c>
      <c r="BB180" s="234">
        <v>324</v>
      </c>
      <c r="BC180" s="234">
        <v>324</v>
      </c>
      <c r="BD180" s="235">
        <v>291</v>
      </c>
      <c r="BE180" s="233">
        <v>-779</v>
      </c>
      <c r="BF180" s="234">
        <v>-779</v>
      </c>
      <c r="BG180" s="234">
        <v>-113</v>
      </c>
      <c r="BH180" s="235">
        <v>-666</v>
      </c>
      <c r="BI180" s="233">
        <v>-113</v>
      </c>
      <c r="BJ180" s="234">
        <v>-113</v>
      </c>
      <c r="BK180" s="234">
        <v>-113</v>
      </c>
      <c r="BL180" s="234">
        <v>-113</v>
      </c>
      <c r="BM180" s="234">
        <v>-113</v>
      </c>
      <c r="BN180" s="235">
        <v>-101</v>
      </c>
      <c r="BO180" s="233">
        <v>-836</v>
      </c>
      <c r="BP180" s="234">
        <v>-723</v>
      </c>
      <c r="BQ180" s="234">
        <v>-113</v>
      </c>
      <c r="BR180" s="235">
        <v>-610</v>
      </c>
      <c r="BS180" s="233">
        <v>-113</v>
      </c>
      <c r="BT180" s="234">
        <v>-113</v>
      </c>
      <c r="BU180" s="234">
        <v>-113</v>
      </c>
      <c r="BV180" s="234">
        <v>-113</v>
      </c>
      <c r="BW180" s="234">
        <v>-113</v>
      </c>
      <c r="BX180" s="235">
        <v>-45</v>
      </c>
    </row>
    <row r="181" spans="1:76">
      <c r="A181" s="186" t="s">
        <v>1028</v>
      </c>
      <c r="B181" s="187">
        <v>0</v>
      </c>
      <c r="C181" s="187">
        <v>0</v>
      </c>
      <c r="D181" s="186">
        <v>3</v>
      </c>
      <c r="E181" s="186">
        <v>3</v>
      </c>
      <c r="F181" s="187">
        <v>2088</v>
      </c>
      <c r="G181" s="187">
        <v>1867</v>
      </c>
      <c r="H181" s="195">
        <v>944</v>
      </c>
      <c r="I181" s="187">
        <v>0.16000000000000014</v>
      </c>
      <c r="J181" s="187">
        <v>-586</v>
      </c>
      <c r="K181" s="187">
        <v>2282</v>
      </c>
      <c r="L181" s="187">
        <v>1911</v>
      </c>
      <c r="M181" s="187">
        <v>1809</v>
      </c>
      <c r="N181" s="187">
        <v>2434</v>
      </c>
      <c r="O181" s="187">
        <v>929</v>
      </c>
      <c r="P181" s="187">
        <v>97.419999999999987</v>
      </c>
      <c r="Q181" s="187">
        <v>0</v>
      </c>
      <c r="R181" s="187">
        <v>-842</v>
      </c>
      <c r="S181" s="187">
        <v>183</v>
      </c>
      <c r="T181" s="187">
        <v>146.41999999999999</v>
      </c>
      <c r="U181" s="187">
        <v>0</v>
      </c>
      <c r="V181" s="187">
        <v>-82</v>
      </c>
      <c r="W181" s="187">
        <v>739</v>
      </c>
      <c r="X181" s="187">
        <v>8</v>
      </c>
      <c r="Y181" s="187">
        <v>0</v>
      </c>
      <c r="Z181" s="187">
        <v>161</v>
      </c>
      <c r="AA181" s="187">
        <v>-82</v>
      </c>
      <c r="AB181" s="187">
        <v>-82</v>
      </c>
      <c r="AC181" s="187">
        <v>-82</v>
      </c>
      <c r="AD181" s="187">
        <v>-82</v>
      </c>
      <c r="AE181" s="187">
        <v>-82</v>
      </c>
      <c r="AF181" s="187">
        <v>-176</v>
      </c>
      <c r="AG181" s="175">
        <v>8.1999999999999993</v>
      </c>
      <c r="AH181" s="188">
        <v>568</v>
      </c>
      <c r="AI181" s="92">
        <f t="shared" si="17"/>
        <v>0</v>
      </c>
      <c r="AJ181" s="198">
        <v>-1</v>
      </c>
      <c r="AK181" s="196">
        <v>22</v>
      </c>
      <c r="AL181" s="197">
        <v>-103</v>
      </c>
      <c r="AN181" s="174">
        <f t="shared" si="12"/>
        <v>944.42000000000007</v>
      </c>
      <c r="AO181" s="174">
        <f t="shared" si="13"/>
        <v>-0.42000000000007276</v>
      </c>
      <c r="AQ181" s="92">
        <f t="shared" si="14"/>
        <v>2088</v>
      </c>
      <c r="AR181" s="92">
        <f t="shared" si="15"/>
        <v>0</v>
      </c>
      <c r="AS181" s="92">
        <f t="shared" si="16"/>
        <v>221.00000000000009</v>
      </c>
      <c r="AU181" s="233">
        <v>183</v>
      </c>
      <c r="AV181" s="234">
        <v>183</v>
      </c>
      <c r="AW181" s="234">
        <v>22</v>
      </c>
      <c r="AX181" s="235">
        <v>161</v>
      </c>
      <c r="AY181" s="233">
        <v>22</v>
      </c>
      <c r="AZ181" s="234">
        <v>22</v>
      </c>
      <c r="BA181" s="234">
        <v>22</v>
      </c>
      <c r="BB181" s="234">
        <v>22</v>
      </c>
      <c r="BC181" s="234">
        <v>22</v>
      </c>
      <c r="BD181" s="235">
        <v>51</v>
      </c>
      <c r="BE181" s="233">
        <v>-842</v>
      </c>
      <c r="BF181" s="234">
        <v>-842</v>
      </c>
      <c r="BG181" s="234">
        <v>-103</v>
      </c>
      <c r="BH181" s="235">
        <v>-739</v>
      </c>
      <c r="BI181" s="233">
        <v>-103</v>
      </c>
      <c r="BJ181" s="234">
        <v>-103</v>
      </c>
      <c r="BK181" s="234">
        <v>-103</v>
      </c>
      <c r="BL181" s="234">
        <v>-103</v>
      </c>
      <c r="BM181" s="234">
        <v>-103</v>
      </c>
      <c r="BN181" s="235">
        <v>-224</v>
      </c>
      <c r="BO181" s="233">
        <v>-10</v>
      </c>
      <c r="BP181" s="234">
        <v>-9</v>
      </c>
      <c r="BQ181" s="234">
        <v>-1</v>
      </c>
      <c r="BR181" s="235">
        <v>-8</v>
      </c>
      <c r="BS181" s="233">
        <v>-1</v>
      </c>
      <c r="BT181" s="234">
        <v>-1</v>
      </c>
      <c r="BU181" s="234">
        <v>-1</v>
      </c>
      <c r="BV181" s="234">
        <v>-1</v>
      </c>
      <c r="BW181" s="234">
        <v>-1</v>
      </c>
      <c r="BX181" s="235">
        <v>-3</v>
      </c>
    </row>
    <row r="182" spans="1:76">
      <c r="A182" s="186" t="s">
        <v>1029</v>
      </c>
      <c r="B182" s="187">
        <v>0</v>
      </c>
      <c r="C182" s="187">
        <v>0</v>
      </c>
      <c r="D182" s="186">
        <v>7</v>
      </c>
      <c r="E182" s="186">
        <v>7</v>
      </c>
      <c r="F182" s="187">
        <v>7045</v>
      </c>
      <c r="G182" s="187">
        <v>7241</v>
      </c>
      <c r="H182" s="195">
        <v>2157</v>
      </c>
      <c r="I182" s="187">
        <v>2.9600000000000009</v>
      </c>
      <c r="J182" s="187">
        <v>-2693</v>
      </c>
      <c r="K182" s="187">
        <v>7447</v>
      </c>
      <c r="L182" s="187">
        <v>6640</v>
      </c>
      <c r="M182" s="187">
        <v>6319</v>
      </c>
      <c r="N182" s="187">
        <v>7848</v>
      </c>
      <c r="O182" s="187">
        <v>2110</v>
      </c>
      <c r="P182" s="187">
        <v>333</v>
      </c>
      <c r="Q182" s="187">
        <v>0</v>
      </c>
      <c r="R182" s="187">
        <v>-3398</v>
      </c>
      <c r="S182" s="187">
        <v>759</v>
      </c>
      <c r="T182" s="187">
        <v>0</v>
      </c>
      <c r="U182" s="187">
        <v>0</v>
      </c>
      <c r="V182" s="187">
        <v>-286</v>
      </c>
      <c r="W182" s="187">
        <v>3071</v>
      </c>
      <c r="X182" s="187">
        <v>308</v>
      </c>
      <c r="Y182" s="187">
        <v>0</v>
      </c>
      <c r="Z182" s="187">
        <v>686</v>
      </c>
      <c r="AA182" s="187">
        <v>-286</v>
      </c>
      <c r="AB182" s="187">
        <v>-286</v>
      </c>
      <c r="AC182" s="187">
        <v>-286</v>
      </c>
      <c r="AD182" s="187">
        <v>-286</v>
      </c>
      <c r="AE182" s="187">
        <v>-286</v>
      </c>
      <c r="AF182" s="187">
        <v>-1263</v>
      </c>
      <c r="AG182" s="175">
        <v>10.4</v>
      </c>
      <c r="AH182" s="188">
        <v>563</v>
      </c>
      <c r="AI182" s="92">
        <f t="shared" si="17"/>
        <v>0</v>
      </c>
      <c r="AJ182" s="198">
        <v>-32</v>
      </c>
      <c r="AK182" s="196">
        <v>73</v>
      </c>
      <c r="AL182" s="197">
        <v>-327</v>
      </c>
      <c r="AN182" s="174">
        <f t="shared" si="12"/>
        <v>2157</v>
      </c>
      <c r="AO182" s="174">
        <f t="shared" si="13"/>
        <v>0</v>
      </c>
      <c r="AQ182" s="92">
        <f t="shared" si="14"/>
        <v>7045</v>
      </c>
      <c r="AR182" s="92">
        <f t="shared" si="15"/>
        <v>0</v>
      </c>
      <c r="AS182" s="92">
        <f t="shared" si="16"/>
        <v>-196</v>
      </c>
      <c r="AU182" s="233">
        <v>759</v>
      </c>
      <c r="AV182" s="234">
        <v>759</v>
      </c>
      <c r="AW182" s="234">
        <v>73</v>
      </c>
      <c r="AX182" s="235">
        <v>686</v>
      </c>
      <c r="AY182" s="233">
        <v>73</v>
      </c>
      <c r="AZ182" s="234">
        <v>73</v>
      </c>
      <c r="BA182" s="234">
        <v>73</v>
      </c>
      <c r="BB182" s="234">
        <v>73</v>
      </c>
      <c r="BC182" s="234">
        <v>73</v>
      </c>
      <c r="BD182" s="235">
        <v>321</v>
      </c>
      <c r="BE182" s="233">
        <v>-3398</v>
      </c>
      <c r="BF182" s="234">
        <v>-3398</v>
      </c>
      <c r="BG182" s="234">
        <v>-327</v>
      </c>
      <c r="BH182" s="235">
        <v>-3071</v>
      </c>
      <c r="BI182" s="233">
        <v>-327</v>
      </c>
      <c r="BJ182" s="234">
        <v>-327</v>
      </c>
      <c r="BK182" s="234">
        <v>-327</v>
      </c>
      <c r="BL182" s="234">
        <v>-327</v>
      </c>
      <c r="BM182" s="234">
        <v>-327</v>
      </c>
      <c r="BN182" s="235">
        <v>-1436</v>
      </c>
      <c r="BO182" s="233">
        <v>-372</v>
      </c>
      <c r="BP182" s="234">
        <v>-340</v>
      </c>
      <c r="BQ182" s="234">
        <v>-32</v>
      </c>
      <c r="BR182" s="235">
        <v>-308</v>
      </c>
      <c r="BS182" s="233">
        <v>-32</v>
      </c>
      <c r="BT182" s="234">
        <v>-32</v>
      </c>
      <c r="BU182" s="234">
        <v>-32</v>
      </c>
      <c r="BV182" s="234">
        <v>-32</v>
      </c>
      <c r="BW182" s="234">
        <v>-32</v>
      </c>
      <c r="BX182" s="235">
        <v>-148</v>
      </c>
    </row>
    <row r="183" spans="1:76">
      <c r="A183" s="186" t="s">
        <v>1030</v>
      </c>
      <c r="B183" s="187">
        <v>0</v>
      </c>
      <c r="C183" s="187">
        <v>0</v>
      </c>
      <c r="D183" s="186">
        <v>10</v>
      </c>
      <c r="E183" s="186">
        <v>10</v>
      </c>
      <c r="F183" s="187">
        <v>9327</v>
      </c>
      <c r="G183" s="187">
        <v>0</v>
      </c>
      <c r="H183" s="195">
        <v>1372</v>
      </c>
      <c r="I183" s="187">
        <v>553.01000000000022</v>
      </c>
      <c r="J183" s="187">
        <v>7955</v>
      </c>
      <c r="K183" s="187">
        <v>9793</v>
      </c>
      <c r="L183" s="187">
        <v>8824</v>
      </c>
      <c r="M183" s="187">
        <v>8484</v>
      </c>
      <c r="N183" s="187">
        <v>10252</v>
      </c>
      <c r="O183" s="187">
        <v>0</v>
      </c>
      <c r="P183" s="187">
        <v>0</v>
      </c>
      <c r="Q183" s="187">
        <v>0</v>
      </c>
      <c r="R183" s="187">
        <v>8736</v>
      </c>
      <c r="S183" s="187">
        <v>591</v>
      </c>
      <c r="T183" s="187">
        <v>0</v>
      </c>
      <c r="U183" s="187">
        <v>0</v>
      </c>
      <c r="V183" s="187">
        <v>1372</v>
      </c>
      <c r="W183" s="187">
        <v>0</v>
      </c>
      <c r="X183" s="187">
        <v>0</v>
      </c>
      <c r="Y183" s="187">
        <v>7451</v>
      </c>
      <c r="Z183" s="187">
        <v>504</v>
      </c>
      <c r="AA183" s="187">
        <v>1372</v>
      </c>
      <c r="AB183" s="187">
        <v>1372</v>
      </c>
      <c r="AC183" s="187">
        <v>1372</v>
      </c>
      <c r="AD183" s="187">
        <v>1372</v>
      </c>
      <c r="AE183" s="187">
        <v>1372</v>
      </c>
      <c r="AF183" s="187">
        <v>1095</v>
      </c>
      <c r="AG183" s="175">
        <v>6.8</v>
      </c>
      <c r="AH183" s="188">
        <v>578</v>
      </c>
      <c r="AI183" s="92">
        <f t="shared" si="17"/>
        <v>0</v>
      </c>
      <c r="AJ183" s="198">
        <v>0</v>
      </c>
      <c r="AK183" s="196">
        <v>87</v>
      </c>
      <c r="AL183" s="197">
        <v>1285</v>
      </c>
      <c r="AN183" s="174">
        <f t="shared" si="12"/>
        <v>1372</v>
      </c>
      <c r="AO183" s="174">
        <f t="shared" si="13"/>
        <v>0</v>
      </c>
      <c r="AQ183" s="92">
        <f t="shared" si="14"/>
        <v>9327</v>
      </c>
      <c r="AR183" s="92">
        <f t="shared" si="15"/>
        <v>0</v>
      </c>
      <c r="AS183" s="92">
        <f t="shared" si="16"/>
        <v>9327</v>
      </c>
      <c r="AU183" s="233">
        <v>591</v>
      </c>
      <c r="AV183" s="234">
        <v>591</v>
      </c>
      <c r="AW183" s="234">
        <v>87</v>
      </c>
      <c r="AX183" s="235">
        <v>504</v>
      </c>
      <c r="AY183" s="233">
        <v>87</v>
      </c>
      <c r="AZ183" s="234">
        <v>87</v>
      </c>
      <c r="BA183" s="234">
        <v>87</v>
      </c>
      <c r="BB183" s="234">
        <v>87</v>
      </c>
      <c r="BC183" s="234">
        <v>87</v>
      </c>
      <c r="BD183" s="235">
        <v>69</v>
      </c>
      <c r="BE183" s="233">
        <v>8736</v>
      </c>
      <c r="BF183" s="234">
        <v>8736</v>
      </c>
      <c r="BG183" s="234">
        <v>1285</v>
      </c>
      <c r="BH183" s="235">
        <v>7451</v>
      </c>
      <c r="BI183" s="233">
        <v>1285</v>
      </c>
      <c r="BJ183" s="234">
        <v>1285</v>
      </c>
      <c r="BK183" s="234">
        <v>1285</v>
      </c>
      <c r="BL183" s="234">
        <v>1285</v>
      </c>
      <c r="BM183" s="234">
        <v>1285</v>
      </c>
      <c r="BN183" s="235">
        <v>1026</v>
      </c>
      <c r="BO183" s="233">
        <v>0</v>
      </c>
      <c r="BP183" s="234">
        <v>0</v>
      </c>
      <c r="BQ183" s="234">
        <v>0</v>
      </c>
      <c r="BR183" s="235">
        <v>0</v>
      </c>
      <c r="BS183" s="233">
        <v>0</v>
      </c>
      <c r="BT183" s="234">
        <v>0</v>
      </c>
      <c r="BU183" s="234">
        <v>0</v>
      </c>
      <c r="BV183" s="234">
        <v>0</v>
      </c>
      <c r="BW183" s="234">
        <v>0</v>
      </c>
      <c r="BX183" s="235">
        <v>0</v>
      </c>
    </row>
    <row r="184" spans="1:76">
      <c r="A184" s="186" t="s">
        <v>1031</v>
      </c>
      <c r="B184" s="187">
        <v>0</v>
      </c>
      <c r="C184" s="187">
        <v>0</v>
      </c>
      <c r="D184" s="186">
        <v>0</v>
      </c>
      <c r="E184" s="186">
        <v>0</v>
      </c>
      <c r="F184" s="187">
        <v>0</v>
      </c>
      <c r="G184" s="187">
        <v>3992</v>
      </c>
      <c r="H184" s="195">
        <v>-4010</v>
      </c>
      <c r="I184" s="187">
        <v>0</v>
      </c>
      <c r="J184" s="187">
        <v>-182</v>
      </c>
      <c r="K184" s="187">
        <v>0</v>
      </c>
      <c r="L184" s="187">
        <v>0</v>
      </c>
      <c r="M184" s="187">
        <v>0</v>
      </c>
      <c r="N184" s="187">
        <v>0</v>
      </c>
      <c r="O184" s="187">
        <v>180</v>
      </c>
      <c r="P184" s="187">
        <v>149</v>
      </c>
      <c r="Q184" s="187">
        <v>0</v>
      </c>
      <c r="R184" s="187">
        <v>-4321</v>
      </c>
      <c r="S184" s="187">
        <v>0</v>
      </c>
      <c r="T184" s="187">
        <v>0</v>
      </c>
      <c r="U184" s="187">
        <v>0</v>
      </c>
      <c r="V184" s="187">
        <v>-4339</v>
      </c>
      <c r="W184" s="187">
        <v>0</v>
      </c>
      <c r="X184" s="187">
        <v>182</v>
      </c>
      <c r="Y184" s="187">
        <v>0</v>
      </c>
      <c r="Z184" s="187">
        <v>0</v>
      </c>
      <c r="AA184" s="187">
        <v>-18</v>
      </c>
      <c r="AB184" s="187">
        <v>-18</v>
      </c>
      <c r="AC184" s="187">
        <v>-18</v>
      </c>
      <c r="AD184" s="187">
        <v>-18</v>
      </c>
      <c r="AE184" s="187">
        <v>-18</v>
      </c>
      <c r="AF184" s="187">
        <v>-92</v>
      </c>
      <c r="AG184" s="175">
        <v>1</v>
      </c>
      <c r="AH184" s="188">
        <v>212</v>
      </c>
      <c r="AI184" s="92">
        <f t="shared" si="17"/>
        <v>0</v>
      </c>
      <c r="AJ184" s="198">
        <v>-18</v>
      </c>
      <c r="AK184" s="196">
        <v>0</v>
      </c>
      <c r="AL184" s="197">
        <v>-4321</v>
      </c>
      <c r="AN184" s="174">
        <f t="shared" si="12"/>
        <v>-4010</v>
      </c>
      <c r="AO184" s="174">
        <f t="shared" si="13"/>
        <v>0</v>
      </c>
      <c r="AQ184" s="92">
        <f t="shared" si="14"/>
        <v>0</v>
      </c>
      <c r="AR184" s="92">
        <f t="shared" si="15"/>
        <v>0</v>
      </c>
      <c r="AS184" s="92">
        <f t="shared" si="16"/>
        <v>-3992</v>
      </c>
      <c r="AU184" s="233">
        <v>0</v>
      </c>
      <c r="AV184" s="234">
        <v>0</v>
      </c>
      <c r="AW184" s="234">
        <v>0</v>
      </c>
      <c r="AX184" s="235">
        <v>0</v>
      </c>
      <c r="AY184" s="233">
        <v>0</v>
      </c>
      <c r="AZ184" s="234">
        <v>0</v>
      </c>
      <c r="BA184" s="234">
        <v>0</v>
      </c>
      <c r="BB184" s="234">
        <v>0</v>
      </c>
      <c r="BC184" s="234">
        <v>0</v>
      </c>
      <c r="BD184" s="235">
        <v>0</v>
      </c>
      <c r="BE184" s="233">
        <v>-4321</v>
      </c>
      <c r="BF184" s="234">
        <v>-4321</v>
      </c>
      <c r="BG184" s="234">
        <v>-4321</v>
      </c>
      <c r="BH184" s="235">
        <v>0</v>
      </c>
      <c r="BI184" s="233">
        <v>0</v>
      </c>
      <c r="BJ184" s="234">
        <v>0</v>
      </c>
      <c r="BK184" s="234">
        <v>0</v>
      </c>
      <c r="BL184" s="234">
        <v>0</v>
      </c>
      <c r="BM184" s="234">
        <v>0</v>
      </c>
      <c r="BN184" s="235">
        <v>0</v>
      </c>
      <c r="BO184" s="233">
        <v>-218</v>
      </c>
      <c r="BP184" s="234">
        <v>-200</v>
      </c>
      <c r="BQ184" s="234">
        <v>-18</v>
      </c>
      <c r="BR184" s="235">
        <v>-182</v>
      </c>
      <c r="BS184" s="233">
        <v>-18</v>
      </c>
      <c r="BT184" s="234">
        <v>-18</v>
      </c>
      <c r="BU184" s="234">
        <v>-18</v>
      </c>
      <c r="BV184" s="234">
        <v>-18</v>
      </c>
      <c r="BW184" s="234">
        <v>-18</v>
      </c>
      <c r="BX184" s="235">
        <v>-92</v>
      </c>
    </row>
    <row r="185" spans="1:76">
      <c r="A185" s="186" t="s">
        <v>1032</v>
      </c>
      <c r="B185" s="187">
        <v>0</v>
      </c>
      <c r="C185" s="187">
        <v>0</v>
      </c>
      <c r="D185" s="186">
        <v>14</v>
      </c>
      <c r="E185" s="186">
        <v>15</v>
      </c>
      <c r="F185" s="187">
        <v>29221</v>
      </c>
      <c r="G185" s="187">
        <v>27565</v>
      </c>
      <c r="H185" s="195">
        <v>3798</v>
      </c>
      <c r="I185" s="187">
        <v>478.43999999999926</v>
      </c>
      <c r="J185" s="187">
        <v>-2340</v>
      </c>
      <c r="K185" s="187">
        <v>30499</v>
      </c>
      <c r="L185" s="187">
        <v>27922</v>
      </c>
      <c r="M185" s="187">
        <v>26904</v>
      </c>
      <c r="N185" s="187">
        <v>31758</v>
      </c>
      <c r="O185" s="187">
        <v>3054</v>
      </c>
      <c r="P185" s="187">
        <v>1083.4100000000003</v>
      </c>
      <c r="Q185" s="187">
        <v>0</v>
      </c>
      <c r="R185" s="187">
        <v>-4643</v>
      </c>
      <c r="S185" s="187">
        <v>2536</v>
      </c>
      <c r="T185" s="187">
        <v>374.41000000000031</v>
      </c>
      <c r="U185" s="187">
        <v>0</v>
      </c>
      <c r="V185" s="187">
        <v>-339</v>
      </c>
      <c r="W185" s="187">
        <v>4077</v>
      </c>
      <c r="X185" s="187">
        <v>490</v>
      </c>
      <c r="Y185" s="187">
        <v>0</v>
      </c>
      <c r="Z185" s="187">
        <v>2227</v>
      </c>
      <c r="AA185" s="187">
        <v>-339</v>
      </c>
      <c r="AB185" s="187">
        <v>-339</v>
      </c>
      <c r="AC185" s="187">
        <v>-339</v>
      </c>
      <c r="AD185" s="187">
        <v>-339</v>
      </c>
      <c r="AE185" s="187">
        <v>-339</v>
      </c>
      <c r="AF185" s="187">
        <v>-645</v>
      </c>
      <c r="AG185" s="175">
        <v>8.1999999999999993</v>
      </c>
      <c r="AH185" s="188">
        <v>213</v>
      </c>
      <c r="AI185" s="92">
        <f t="shared" si="17"/>
        <v>0</v>
      </c>
      <c r="AJ185" s="198">
        <v>-82</v>
      </c>
      <c r="AK185" s="196">
        <v>309</v>
      </c>
      <c r="AL185" s="197">
        <v>-566</v>
      </c>
      <c r="AN185" s="174">
        <f t="shared" si="12"/>
        <v>3798.41</v>
      </c>
      <c r="AO185" s="174">
        <f t="shared" si="13"/>
        <v>-0.40999999999985448</v>
      </c>
      <c r="AQ185" s="92">
        <f t="shared" si="14"/>
        <v>29221</v>
      </c>
      <c r="AR185" s="92">
        <f t="shared" si="15"/>
        <v>0</v>
      </c>
      <c r="AS185" s="92">
        <f t="shared" si="16"/>
        <v>1655.9999999999995</v>
      </c>
      <c r="AU185" s="233">
        <v>2536</v>
      </c>
      <c r="AV185" s="234">
        <v>2536</v>
      </c>
      <c r="AW185" s="234">
        <v>309</v>
      </c>
      <c r="AX185" s="235">
        <v>2227</v>
      </c>
      <c r="AY185" s="233">
        <v>309</v>
      </c>
      <c r="AZ185" s="234">
        <v>309</v>
      </c>
      <c r="BA185" s="234">
        <v>309</v>
      </c>
      <c r="BB185" s="234">
        <v>309</v>
      </c>
      <c r="BC185" s="234">
        <v>309</v>
      </c>
      <c r="BD185" s="235">
        <v>682</v>
      </c>
      <c r="BE185" s="233">
        <v>-4643</v>
      </c>
      <c r="BF185" s="234">
        <v>-4643</v>
      </c>
      <c r="BG185" s="234">
        <v>-566</v>
      </c>
      <c r="BH185" s="235">
        <v>-4077</v>
      </c>
      <c r="BI185" s="233">
        <v>-566</v>
      </c>
      <c r="BJ185" s="234">
        <v>-566</v>
      </c>
      <c r="BK185" s="234">
        <v>-566</v>
      </c>
      <c r="BL185" s="234">
        <v>-566</v>
      </c>
      <c r="BM185" s="234">
        <v>-566</v>
      </c>
      <c r="BN185" s="235">
        <v>-1247</v>
      </c>
      <c r="BO185" s="233">
        <v>-654</v>
      </c>
      <c r="BP185" s="234">
        <v>-572</v>
      </c>
      <c r="BQ185" s="234">
        <v>-82</v>
      </c>
      <c r="BR185" s="235">
        <v>-490</v>
      </c>
      <c r="BS185" s="233">
        <v>-82</v>
      </c>
      <c r="BT185" s="234">
        <v>-82</v>
      </c>
      <c r="BU185" s="234">
        <v>-82</v>
      </c>
      <c r="BV185" s="234">
        <v>-82</v>
      </c>
      <c r="BW185" s="234">
        <v>-82</v>
      </c>
      <c r="BX185" s="235">
        <v>-80</v>
      </c>
    </row>
    <row r="186" spans="1:76">
      <c r="A186" s="186" t="s">
        <v>1033</v>
      </c>
      <c r="B186" s="187">
        <v>0</v>
      </c>
      <c r="C186" s="187">
        <v>0</v>
      </c>
      <c r="D186" s="186">
        <v>0</v>
      </c>
      <c r="E186" s="186">
        <v>0</v>
      </c>
      <c r="F186" s="187">
        <v>0</v>
      </c>
      <c r="G186" s="187">
        <v>0</v>
      </c>
      <c r="H186" s="195">
        <v>0</v>
      </c>
      <c r="I186" s="187">
        <v>0</v>
      </c>
      <c r="J186" s="187">
        <v>0</v>
      </c>
      <c r="K186" s="187">
        <v>0</v>
      </c>
      <c r="L186" s="187">
        <v>0</v>
      </c>
      <c r="M186" s="187">
        <v>0</v>
      </c>
      <c r="N186" s="187">
        <v>0</v>
      </c>
      <c r="O186" s="187">
        <v>0</v>
      </c>
      <c r="P186" s="187">
        <v>0</v>
      </c>
      <c r="Q186" s="187">
        <v>0</v>
      </c>
      <c r="R186" s="187">
        <v>0</v>
      </c>
      <c r="S186" s="187">
        <v>0</v>
      </c>
      <c r="T186" s="187">
        <v>0</v>
      </c>
      <c r="U186" s="187">
        <v>0</v>
      </c>
      <c r="V186" s="187">
        <v>0</v>
      </c>
      <c r="W186" s="187">
        <v>0</v>
      </c>
      <c r="X186" s="187">
        <v>0</v>
      </c>
      <c r="Y186" s="187">
        <v>0</v>
      </c>
      <c r="Z186" s="187">
        <v>0</v>
      </c>
      <c r="AA186" s="187">
        <v>0</v>
      </c>
      <c r="AB186" s="187">
        <v>0</v>
      </c>
      <c r="AC186" s="187">
        <v>0</v>
      </c>
      <c r="AD186" s="187">
        <v>0</v>
      </c>
      <c r="AE186" s="187">
        <v>0</v>
      </c>
      <c r="AF186" s="187">
        <v>0</v>
      </c>
      <c r="AG186" s="175">
        <v>1</v>
      </c>
      <c r="AH186" s="188">
        <v>214</v>
      </c>
      <c r="AI186" s="92">
        <f t="shared" si="17"/>
        <v>0</v>
      </c>
      <c r="AJ186" s="198">
        <v>0</v>
      </c>
      <c r="AK186" s="196">
        <v>0</v>
      </c>
      <c r="AL186" s="197">
        <v>0</v>
      </c>
      <c r="AN186" s="174">
        <f t="shared" si="12"/>
        <v>0</v>
      </c>
      <c r="AO186" s="174">
        <f t="shared" si="13"/>
        <v>0</v>
      </c>
      <c r="AQ186" s="92">
        <f t="shared" si="14"/>
        <v>0</v>
      </c>
      <c r="AR186" s="92">
        <f t="shared" si="15"/>
        <v>0</v>
      </c>
      <c r="AS186" s="92">
        <f t="shared" si="16"/>
        <v>0</v>
      </c>
      <c r="AU186" s="233">
        <v>0</v>
      </c>
      <c r="AV186" s="234">
        <v>0</v>
      </c>
      <c r="AW186" s="234">
        <v>0</v>
      </c>
      <c r="AX186" s="235">
        <v>0</v>
      </c>
      <c r="AY186" s="233">
        <v>0</v>
      </c>
      <c r="AZ186" s="234">
        <v>0</v>
      </c>
      <c r="BA186" s="234">
        <v>0</v>
      </c>
      <c r="BB186" s="234">
        <v>0</v>
      </c>
      <c r="BC186" s="234">
        <v>0</v>
      </c>
      <c r="BD186" s="235">
        <v>0</v>
      </c>
      <c r="BE186" s="233">
        <v>0</v>
      </c>
      <c r="BF186" s="234">
        <v>0</v>
      </c>
      <c r="BG186" s="234">
        <v>0</v>
      </c>
      <c r="BH186" s="235">
        <v>0</v>
      </c>
      <c r="BI186" s="233">
        <v>0</v>
      </c>
      <c r="BJ186" s="234">
        <v>0</v>
      </c>
      <c r="BK186" s="234">
        <v>0</v>
      </c>
      <c r="BL186" s="234">
        <v>0</v>
      </c>
      <c r="BM186" s="234">
        <v>0</v>
      </c>
      <c r="BN186" s="235">
        <v>0</v>
      </c>
      <c r="BO186" s="233">
        <v>0</v>
      </c>
      <c r="BP186" s="234">
        <v>0</v>
      </c>
      <c r="BQ186" s="234">
        <v>0</v>
      </c>
      <c r="BR186" s="235">
        <v>0</v>
      </c>
      <c r="BS186" s="233">
        <v>0</v>
      </c>
      <c r="BT186" s="234">
        <v>0</v>
      </c>
      <c r="BU186" s="234">
        <v>0</v>
      </c>
      <c r="BV186" s="234">
        <v>0</v>
      </c>
      <c r="BW186" s="234">
        <v>0</v>
      </c>
      <c r="BX186" s="235">
        <v>0</v>
      </c>
    </row>
    <row r="187" spans="1:76">
      <c r="A187" s="186" t="s">
        <v>1034</v>
      </c>
      <c r="B187" s="187">
        <v>0</v>
      </c>
      <c r="C187" s="187">
        <v>0</v>
      </c>
      <c r="D187" s="186">
        <v>111</v>
      </c>
      <c r="E187" s="186">
        <v>122</v>
      </c>
      <c r="F187" s="187">
        <v>40909</v>
      </c>
      <c r="G187" s="187">
        <v>48388</v>
      </c>
      <c r="H187" s="195">
        <v>9409</v>
      </c>
      <c r="I187" s="187">
        <v>407.64999999999986</v>
      </c>
      <c r="J187" s="187">
        <v>-18865</v>
      </c>
      <c r="K187" s="187">
        <v>44783</v>
      </c>
      <c r="L187" s="187">
        <v>37399</v>
      </c>
      <c r="M187" s="187">
        <v>34948</v>
      </c>
      <c r="N187" s="187">
        <v>47984</v>
      </c>
      <c r="O187" s="187">
        <v>9541</v>
      </c>
      <c r="P187" s="187">
        <v>2053.4799999999996</v>
      </c>
      <c r="Q187" s="187">
        <v>0</v>
      </c>
      <c r="R187" s="187">
        <v>-18728</v>
      </c>
      <c r="S187" s="187">
        <v>124</v>
      </c>
      <c r="T187" s="187">
        <v>469.47999999999945</v>
      </c>
      <c r="U187" s="187">
        <v>0</v>
      </c>
      <c r="V187" s="187">
        <v>-2186</v>
      </c>
      <c r="W187" s="187">
        <v>16817</v>
      </c>
      <c r="X187" s="187">
        <v>2159</v>
      </c>
      <c r="Y187" s="187">
        <v>0</v>
      </c>
      <c r="Z187" s="187">
        <v>111</v>
      </c>
      <c r="AA187" s="187">
        <v>-2186</v>
      </c>
      <c r="AB187" s="187">
        <v>-2186</v>
      </c>
      <c r="AC187" s="187">
        <v>-2186</v>
      </c>
      <c r="AD187" s="187">
        <v>-2186</v>
      </c>
      <c r="AE187" s="187">
        <v>-2186</v>
      </c>
      <c r="AF187" s="187">
        <v>-7935</v>
      </c>
      <c r="AG187" s="175">
        <v>9.8000000000000007</v>
      </c>
      <c r="AH187" s="188">
        <v>215</v>
      </c>
      <c r="AI187" s="92">
        <f t="shared" si="17"/>
        <v>0</v>
      </c>
      <c r="AJ187" s="198">
        <v>-288</v>
      </c>
      <c r="AK187" s="196">
        <v>13</v>
      </c>
      <c r="AL187" s="197">
        <v>-1911</v>
      </c>
      <c r="AN187" s="174">
        <f t="shared" si="12"/>
        <v>9408.48</v>
      </c>
      <c r="AO187" s="174">
        <f t="shared" si="13"/>
        <v>0.52000000000043656</v>
      </c>
      <c r="AQ187" s="92">
        <f t="shared" si="14"/>
        <v>40909</v>
      </c>
      <c r="AR187" s="92">
        <f t="shared" si="15"/>
        <v>0</v>
      </c>
      <c r="AS187" s="92">
        <f t="shared" si="16"/>
        <v>-7479</v>
      </c>
      <c r="AU187" s="233">
        <v>124</v>
      </c>
      <c r="AV187" s="234">
        <v>124</v>
      </c>
      <c r="AW187" s="234">
        <v>13</v>
      </c>
      <c r="AX187" s="235">
        <v>111</v>
      </c>
      <c r="AY187" s="233">
        <v>13</v>
      </c>
      <c r="AZ187" s="234">
        <v>13</v>
      </c>
      <c r="BA187" s="234">
        <v>13</v>
      </c>
      <c r="BB187" s="234">
        <v>13</v>
      </c>
      <c r="BC187" s="234">
        <v>13</v>
      </c>
      <c r="BD187" s="235">
        <v>46</v>
      </c>
      <c r="BE187" s="233">
        <v>-18729</v>
      </c>
      <c r="BF187" s="234">
        <v>-18729</v>
      </c>
      <c r="BG187" s="234">
        <v>-1911</v>
      </c>
      <c r="BH187" s="235">
        <v>-16818</v>
      </c>
      <c r="BI187" s="233">
        <v>-1911</v>
      </c>
      <c r="BJ187" s="234">
        <v>-1911</v>
      </c>
      <c r="BK187" s="234">
        <v>-1911</v>
      </c>
      <c r="BL187" s="234">
        <v>-1911</v>
      </c>
      <c r="BM187" s="234">
        <v>-1911</v>
      </c>
      <c r="BN187" s="235">
        <v>-7263</v>
      </c>
      <c r="BO187" s="233">
        <v>-2735</v>
      </c>
      <c r="BP187" s="234">
        <v>-2447</v>
      </c>
      <c r="BQ187" s="234">
        <v>-288</v>
      </c>
      <c r="BR187" s="235">
        <v>-2159</v>
      </c>
      <c r="BS187" s="233">
        <v>-288</v>
      </c>
      <c r="BT187" s="234">
        <v>-288</v>
      </c>
      <c r="BU187" s="234">
        <v>-288</v>
      </c>
      <c r="BV187" s="234">
        <v>-288</v>
      </c>
      <c r="BW187" s="234">
        <v>-288</v>
      </c>
      <c r="BX187" s="235">
        <v>-719</v>
      </c>
    </row>
    <row r="188" spans="1:76">
      <c r="A188" s="186" t="s">
        <v>1035</v>
      </c>
      <c r="B188" s="187">
        <v>2</v>
      </c>
      <c r="C188" s="187">
        <v>0</v>
      </c>
      <c r="D188" s="186">
        <v>29</v>
      </c>
      <c r="E188" s="186">
        <v>29</v>
      </c>
      <c r="F188" s="187">
        <v>493346</v>
      </c>
      <c r="G188" s="187">
        <v>488348</v>
      </c>
      <c r="H188" s="195">
        <v>32620</v>
      </c>
      <c r="I188" s="187">
        <v>29454.62</v>
      </c>
      <c r="J188" s="187">
        <v>-24558</v>
      </c>
      <c r="K188" s="187">
        <v>525481</v>
      </c>
      <c r="L188" s="187">
        <v>462948</v>
      </c>
      <c r="M188" s="187">
        <v>450937</v>
      </c>
      <c r="N188" s="187">
        <v>542259</v>
      </c>
      <c r="O188" s="187">
        <v>18981</v>
      </c>
      <c r="P188" s="187">
        <v>17703.669999999998</v>
      </c>
      <c r="Q188" s="187">
        <v>0</v>
      </c>
      <c r="R188" s="187">
        <v>29699</v>
      </c>
      <c r="S188" s="187">
        <v>-41328</v>
      </c>
      <c r="T188" s="187">
        <v>20057.669999999998</v>
      </c>
      <c r="U188" s="187">
        <v>0</v>
      </c>
      <c r="V188" s="187">
        <v>-4065</v>
      </c>
      <c r="W188" s="187">
        <v>0</v>
      </c>
      <c r="X188" s="187">
        <v>50763</v>
      </c>
      <c r="Y188" s="187">
        <v>26205</v>
      </c>
      <c r="Z188" s="187">
        <v>0</v>
      </c>
      <c r="AA188" s="187">
        <v>-4065</v>
      </c>
      <c r="AB188" s="187">
        <v>-4065</v>
      </c>
      <c r="AC188" s="187">
        <v>-4065</v>
      </c>
      <c r="AD188" s="187">
        <v>-4065</v>
      </c>
      <c r="AE188" s="187">
        <v>-4065</v>
      </c>
      <c r="AF188" s="187">
        <v>-4233</v>
      </c>
      <c r="AG188" s="175">
        <v>8.5</v>
      </c>
      <c r="AH188" s="188">
        <v>216</v>
      </c>
      <c r="AI188" s="92">
        <f t="shared" si="17"/>
        <v>0</v>
      </c>
      <c r="AJ188" s="198">
        <v>-2697</v>
      </c>
      <c r="AK188" s="196">
        <v>-4862</v>
      </c>
      <c r="AL188" s="197">
        <v>3494</v>
      </c>
      <c r="AN188" s="174">
        <f t="shared" si="12"/>
        <v>32619.67</v>
      </c>
      <c r="AO188" s="174">
        <f t="shared" si="13"/>
        <v>0.33000000000174623</v>
      </c>
      <c r="AQ188" s="92">
        <f t="shared" si="14"/>
        <v>493346</v>
      </c>
      <c r="AR188" s="92">
        <f t="shared" si="15"/>
        <v>0</v>
      </c>
      <c r="AS188" s="92">
        <f t="shared" si="16"/>
        <v>4998</v>
      </c>
      <c r="AU188" s="233">
        <v>-41328</v>
      </c>
      <c r="AV188" s="234">
        <v>-41328</v>
      </c>
      <c r="AW188" s="234">
        <v>-4862</v>
      </c>
      <c r="AX188" s="235">
        <v>-36466</v>
      </c>
      <c r="AY188" s="233">
        <v>-4862</v>
      </c>
      <c r="AZ188" s="234">
        <v>-4862</v>
      </c>
      <c r="BA188" s="234">
        <v>-4862</v>
      </c>
      <c r="BB188" s="234">
        <v>-4862</v>
      </c>
      <c r="BC188" s="234">
        <v>-4862</v>
      </c>
      <c r="BD188" s="235">
        <v>-12156</v>
      </c>
      <c r="BE188" s="233">
        <v>29699</v>
      </c>
      <c r="BF188" s="234">
        <v>29699</v>
      </c>
      <c r="BG188" s="234">
        <v>3494</v>
      </c>
      <c r="BH188" s="235">
        <v>26205</v>
      </c>
      <c r="BI188" s="233">
        <v>3494</v>
      </c>
      <c r="BJ188" s="234">
        <v>3494</v>
      </c>
      <c r="BK188" s="234">
        <v>3494</v>
      </c>
      <c r="BL188" s="234">
        <v>3494</v>
      </c>
      <c r="BM188" s="234">
        <v>3494</v>
      </c>
      <c r="BN188" s="235">
        <v>8735</v>
      </c>
      <c r="BO188" s="233">
        <v>-19691</v>
      </c>
      <c r="BP188" s="234">
        <v>-16994</v>
      </c>
      <c r="BQ188" s="234">
        <v>-2697</v>
      </c>
      <c r="BR188" s="235">
        <v>-14297</v>
      </c>
      <c r="BS188" s="233">
        <v>-2697</v>
      </c>
      <c r="BT188" s="234">
        <v>-2697</v>
      </c>
      <c r="BU188" s="234">
        <v>-2697</v>
      </c>
      <c r="BV188" s="234">
        <v>-2697</v>
      </c>
      <c r="BW188" s="234">
        <v>-2697</v>
      </c>
      <c r="BX188" s="235">
        <v>-812</v>
      </c>
    </row>
    <row r="189" spans="1:76">
      <c r="A189" s="186" t="s">
        <v>1036</v>
      </c>
      <c r="B189" s="187">
        <v>0</v>
      </c>
      <c r="C189" s="187">
        <v>0</v>
      </c>
      <c r="D189" s="186">
        <v>0</v>
      </c>
      <c r="E189" s="186">
        <v>0</v>
      </c>
      <c r="F189" s="187">
        <v>0</v>
      </c>
      <c r="G189" s="187">
        <v>0</v>
      </c>
      <c r="H189" s="195">
        <v>0</v>
      </c>
      <c r="I189" s="187">
        <v>0</v>
      </c>
      <c r="J189" s="187">
        <v>0</v>
      </c>
      <c r="K189" s="187">
        <v>0</v>
      </c>
      <c r="L189" s="187">
        <v>0</v>
      </c>
      <c r="M189" s="187">
        <v>0</v>
      </c>
      <c r="N189" s="187">
        <v>0</v>
      </c>
      <c r="O189" s="187">
        <v>0</v>
      </c>
      <c r="P189" s="187">
        <v>0</v>
      </c>
      <c r="Q189" s="187">
        <v>0</v>
      </c>
      <c r="R189" s="187">
        <v>0</v>
      </c>
      <c r="S189" s="187">
        <v>0</v>
      </c>
      <c r="T189" s="187">
        <v>0</v>
      </c>
      <c r="U189" s="187">
        <v>0</v>
      </c>
      <c r="V189" s="187">
        <v>0</v>
      </c>
      <c r="W189" s="187">
        <v>0</v>
      </c>
      <c r="X189" s="187">
        <v>0</v>
      </c>
      <c r="Y189" s="187">
        <v>0</v>
      </c>
      <c r="Z189" s="187">
        <v>0</v>
      </c>
      <c r="AA189" s="187">
        <v>0</v>
      </c>
      <c r="AB189" s="187">
        <v>0</v>
      </c>
      <c r="AC189" s="187">
        <v>0</v>
      </c>
      <c r="AD189" s="187">
        <v>0</v>
      </c>
      <c r="AE189" s="187">
        <v>0</v>
      </c>
      <c r="AF189" s="187">
        <v>0</v>
      </c>
      <c r="AG189" s="175">
        <v>1</v>
      </c>
      <c r="AH189" s="188">
        <v>217</v>
      </c>
      <c r="AI189" s="92">
        <f t="shared" si="17"/>
        <v>0</v>
      </c>
      <c r="AJ189" s="198">
        <v>0</v>
      </c>
      <c r="AK189" s="196">
        <v>0</v>
      </c>
      <c r="AL189" s="197">
        <v>0</v>
      </c>
      <c r="AN189" s="174">
        <f t="shared" si="12"/>
        <v>0</v>
      </c>
      <c r="AO189" s="174">
        <f t="shared" si="13"/>
        <v>0</v>
      </c>
      <c r="AQ189" s="92">
        <f t="shared" si="14"/>
        <v>0</v>
      </c>
      <c r="AR189" s="92">
        <f t="shared" si="15"/>
        <v>0</v>
      </c>
      <c r="AS189" s="92">
        <f t="shared" si="16"/>
        <v>0</v>
      </c>
      <c r="AU189" s="233">
        <v>0</v>
      </c>
      <c r="AV189" s="234">
        <v>0</v>
      </c>
      <c r="AW189" s="234">
        <v>0</v>
      </c>
      <c r="AX189" s="235">
        <v>0</v>
      </c>
      <c r="AY189" s="233">
        <v>0</v>
      </c>
      <c r="AZ189" s="234">
        <v>0</v>
      </c>
      <c r="BA189" s="234">
        <v>0</v>
      </c>
      <c r="BB189" s="234">
        <v>0</v>
      </c>
      <c r="BC189" s="234">
        <v>0</v>
      </c>
      <c r="BD189" s="235">
        <v>0</v>
      </c>
      <c r="BE189" s="233">
        <v>0</v>
      </c>
      <c r="BF189" s="234">
        <v>0</v>
      </c>
      <c r="BG189" s="234">
        <v>0</v>
      </c>
      <c r="BH189" s="235">
        <v>0</v>
      </c>
      <c r="BI189" s="233">
        <v>0</v>
      </c>
      <c r="BJ189" s="234">
        <v>0</v>
      </c>
      <c r="BK189" s="234">
        <v>0</v>
      </c>
      <c r="BL189" s="234">
        <v>0</v>
      </c>
      <c r="BM189" s="234">
        <v>0</v>
      </c>
      <c r="BN189" s="235">
        <v>0</v>
      </c>
      <c r="BO189" s="233">
        <v>0</v>
      </c>
      <c r="BP189" s="234">
        <v>0</v>
      </c>
      <c r="BQ189" s="234">
        <v>0</v>
      </c>
      <c r="BR189" s="235">
        <v>0</v>
      </c>
      <c r="BS189" s="233">
        <v>0</v>
      </c>
      <c r="BT189" s="234">
        <v>0</v>
      </c>
      <c r="BU189" s="234">
        <v>0</v>
      </c>
      <c r="BV189" s="234">
        <v>0</v>
      </c>
      <c r="BW189" s="234">
        <v>0</v>
      </c>
      <c r="BX189" s="235">
        <v>0</v>
      </c>
    </row>
    <row r="190" spans="1:76">
      <c r="A190" s="186" t="s">
        <v>1037</v>
      </c>
      <c r="B190" s="187">
        <v>0</v>
      </c>
      <c r="C190" s="187">
        <v>0</v>
      </c>
      <c r="D190" s="186">
        <v>40</v>
      </c>
      <c r="E190" s="186">
        <v>46</v>
      </c>
      <c r="F190" s="187">
        <v>69456</v>
      </c>
      <c r="G190" s="187">
        <v>0</v>
      </c>
      <c r="H190" s="195">
        <v>7015</v>
      </c>
      <c r="I190" s="187">
        <v>634.13999999999919</v>
      </c>
      <c r="J190" s="187">
        <v>62441</v>
      </c>
      <c r="K190" s="187">
        <v>75851</v>
      </c>
      <c r="L190" s="187">
        <v>63517</v>
      </c>
      <c r="M190" s="187">
        <v>59856</v>
      </c>
      <c r="N190" s="187">
        <v>80985</v>
      </c>
      <c r="O190" s="187">
        <v>0</v>
      </c>
      <c r="P190" s="187">
        <v>0</v>
      </c>
      <c r="Q190" s="187">
        <v>0</v>
      </c>
      <c r="R190" s="187">
        <v>67580</v>
      </c>
      <c r="S190" s="187">
        <v>1876</v>
      </c>
      <c r="T190" s="187">
        <v>0</v>
      </c>
      <c r="U190" s="187">
        <v>0</v>
      </c>
      <c r="V190" s="187">
        <v>7015</v>
      </c>
      <c r="W190" s="187">
        <v>0</v>
      </c>
      <c r="X190" s="187">
        <v>0</v>
      </c>
      <c r="Y190" s="187">
        <v>60754</v>
      </c>
      <c r="Z190" s="187">
        <v>1687</v>
      </c>
      <c r="AA190" s="187">
        <v>7015</v>
      </c>
      <c r="AB190" s="187">
        <v>7015</v>
      </c>
      <c r="AC190" s="187">
        <v>7015</v>
      </c>
      <c r="AD190" s="187">
        <v>7015</v>
      </c>
      <c r="AE190" s="187">
        <v>7015</v>
      </c>
      <c r="AF190" s="187">
        <v>27366</v>
      </c>
      <c r="AG190" s="175">
        <v>9.9</v>
      </c>
      <c r="AH190" s="188">
        <v>579</v>
      </c>
      <c r="AI190" s="92">
        <f t="shared" si="17"/>
        <v>0</v>
      </c>
      <c r="AJ190" s="198">
        <v>0</v>
      </c>
      <c r="AK190" s="196">
        <v>189</v>
      </c>
      <c r="AL190" s="197">
        <v>6826</v>
      </c>
      <c r="AN190" s="174">
        <f t="shared" si="12"/>
        <v>7015</v>
      </c>
      <c r="AO190" s="174">
        <f t="shared" si="13"/>
        <v>0</v>
      </c>
      <c r="AQ190" s="92">
        <f t="shared" si="14"/>
        <v>69456</v>
      </c>
      <c r="AR190" s="92">
        <f t="shared" si="15"/>
        <v>0</v>
      </c>
      <c r="AS190" s="92">
        <f t="shared" si="16"/>
        <v>69456</v>
      </c>
      <c r="AU190" s="233">
        <v>1876</v>
      </c>
      <c r="AV190" s="234">
        <v>1876</v>
      </c>
      <c r="AW190" s="234">
        <v>189</v>
      </c>
      <c r="AX190" s="235">
        <v>1687</v>
      </c>
      <c r="AY190" s="233">
        <v>189</v>
      </c>
      <c r="AZ190" s="234">
        <v>189</v>
      </c>
      <c r="BA190" s="234">
        <v>189</v>
      </c>
      <c r="BB190" s="234">
        <v>189</v>
      </c>
      <c r="BC190" s="234">
        <v>189</v>
      </c>
      <c r="BD190" s="235">
        <v>742</v>
      </c>
      <c r="BE190" s="233">
        <v>67580</v>
      </c>
      <c r="BF190" s="234">
        <v>67580</v>
      </c>
      <c r="BG190" s="234">
        <v>6826</v>
      </c>
      <c r="BH190" s="235">
        <v>60754</v>
      </c>
      <c r="BI190" s="233">
        <v>6826</v>
      </c>
      <c r="BJ190" s="234">
        <v>6826</v>
      </c>
      <c r="BK190" s="234">
        <v>6826</v>
      </c>
      <c r="BL190" s="234">
        <v>6826</v>
      </c>
      <c r="BM190" s="234">
        <v>6826</v>
      </c>
      <c r="BN190" s="235">
        <v>26624</v>
      </c>
      <c r="BO190" s="233">
        <v>0</v>
      </c>
      <c r="BP190" s="234">
        <v>0</v>
      </c>
      <c r="BQ190" s="234">
        <v>0</v>
      </c>
      <c r="BR190" s="235">
        <v>0</v>
      </c>
      <c r="BS190" s="233">
        <v>0</v>
      </c>
      <c r="BT190" s="234">
        <v>0</v>
      </c>
      <c r="BU190" s="234">
        <v>0</v>
      </c>
      <c r="BV190" s="234">
        <v>0</v>
      </c>
      <c r="BW190" s="234">
        <v>0</v>
      </c>
      <c r="BX190" s="235">
        <v>0</v>
      </c>
    </row>
    <row r="191" spans="1:76">
      <c r="A191" s="186" t="s">
        <v>1038</v>
      </c>
      <c r="B191" s="187">
        <v>0</v>
      </c>
      <c r="C191" s="187">
        <v>0</v>
      </c>
      <c r="D191" s="186">
        <v>2</v>
      </c>
      <c r="E191" s="186">
        <v>2</v>
      </c>
      <c r="F191" s="187">
        <v>3072</v>
      </c>
      <c r="G191" s="187">
        <v>2246</v>
      </c>
      <c r="H191" s="195">
        <v>550</v>
      </c>
      <c r="I191" s="187">
        <v>0.61999999999999922</v>
      </c>
      <c r="J191" s="187">
        <v>193</v>
      </c>
      <c r="K191" s="187">
        <v>3271</v>
      </c>
      <c r="L191" s="187">
        <v>2884</v>
      </c>
      <c r="M191" s="187">
        <v>2760</v>
      </c>
      <c r="N191" s="187">
        <v>3424</v>
      </c>
      <c r="O191" s="187">
        <v>428</v>
      </c>
      <c r="P191" s="187">
        <v>95</v>
      </c>
      <c r="Q191" s="187">
        <v>0</v>
      </c>
      <c r="R191" s="187">
        <v>42</v>
      </c>
      <c r="S191" s="187">
        <v>261</v>
      </c>
      <c r="T191" s="187">
        <v>0</v>
      </c>
      <c r="U191" s="187">
        <v>0</v>
      </c>
      <c r="V191" s="187">
        <v>27</v>
      </c>
      <c r="W191" s="187">
        <v>0</v>
      </c>
      <c r="X191" s="187">
        <v>73</v>
      </c>
      <c r="Y191" s="187">
        <v>37</v>
      </c>
      <c r="Z191" s="187">
        <v>229</v>
      </c>
      <c r="AA191" s="187">
        <v>27</v>
      </c>
      <c r="AB191" s="187">
        <v>27</v>
      </c>
      <c r="AC191" s="187">
        <v>27</v>
      </c>
      <c r="AD191" s="187">
        <v>27</v>
      </c>
      <c r="AE191" s="187">
        <v>27</v>
      </c>
      <c r="AF191" s="187">
        <v>58</v>
      </c>
      <c r="AG191" s="175">
        <v>8.1999999999999993</v>
      </c>
      <c r="AH191" s="188">
        <v>218</v>
      </c>
      <c r="AI191" s="92">
        <f t="shared" si="17"/>
        <v>0</v>
      </c>
      <c r="AJ191" s="198">
        <v>-10</v>
      </c>
      <c r="AK191" s="196">
        <v>32</v>
      </c>
      <c r="AL191" s="197">
        <v>5</v>
      </c>
      <c r="AN191" s="174">
        <f t="shared" si="12"/>
        <v>550</v>
      </c>
      <c r="AO191" s="174">
        <f t="shared" si="13"/>
        <v>0</v>
      </c>
      <c r="AQ191" s="92">
        <f t="shared" si="14"/>
        <v>3072</v>
      </c>
      <c r="AR191" s="92">
        <f t="shared" si="15"/>
        <v>0</v>
      </c>
      <c r="AS191" s="92">
        <f t="shared" si="16"/>
        <v>826</v>
      </c>
      <c r="AU191" s="233">
        <v>261</v>
      </c>
      <c r="AV191" s="234">
        <v>261</v>
      </c>
      <c r="AW191" s="234">
        <v>32</v>
      </c>
      <c r="AX191" s="235">
        <v>229</v>
      </c>
      <c r="AY191" s="233">
        <v>32</v>
      </c>
      <c r="AZ191" s="234">
        <v>32</v>
      </c>
      <c r="BA191" s="234">
        <v>32</v>
      </c>
      <c r="BB191" s="234">
        <v>32</v>
      </c>
      <c r="BC191" s="234">
        <v>32</v>
      </c>
      <c r="BD191" s="235">
        <v>69</v>
      </c>
      <c r="BE191" s="233">
        <v>42</v>
      </c>
      <c r="BF191" s="234">
        <v>42</v>
      </c>
      <c r="BG191" s="234">
        <v>5</v>
      </c>
      <c r="BH191" s="235">
        <v>37</v>
      </c>
      <c r="BI191" s="233">
        <v>5</v>
      </c>
      <c r="BJ191" s="234">
        <v>5</v>
      </c>
      <c r="BK191" s="234">
        <v>5</v>
      </c>
      <c r="BL191" s="234">
        <v>5</v>
      </c>
      <c r="BM191" s="234">
        <v>5</v>
      </c>
      <c r="BN191" s="235">
        <v>12</v>
      </c>
      <c r="BO191" s="233">
        <v>-93</v>
      </c>
      <c r="BP191" s="234">
        <v>-83</v>
      </c>
      <c r="BQ191" s="234">
        <v>-10</v>
      </c>
      <c r="BR191" s="235">
        <v>-73</v>
      </c>
      <c r="BS191" s="233">
        <v>-10</v>
      </c>
      <c r="BT191" s="234">
        <v>-10</v>
      </c>
      <c r="BU191" s="234">
        <v>-10</v>
      </c>
      <c r="BV191" s="234">
        <v>-10</v>
      </c>
      <c r="BW191" s="234">
        <v>-10</v>
      </c>
      <c r="BX191" s="235">
        <v>-23</v>
      </c>
    </row>
    <row r="192" spans="1:76">
      <c r="A192" s="186" t="s">
        <v>1039</v>
      </c>
      <c r="B192" s="187">
        <v>0</v>
      </c>
      <c r="C192" s="187">
        <v>0</v>
      </c>
      <c r="D192" s="186">
        <v>14</v>
      </c>
      <c r="E192" s="186">
        <v>14</v>
      </c>
      <c r="F192" s="187">
        <v>26254</v>
      </c>
      <c r="G192" s="187">
        <v>27023</v>
      </c>
      <c r="H192" s="195">
        <v>3029</v>
      </c>
      <c r="I192" s="187">
        <v>77.320000000000078</v>
      </c>
      <c r="J192" s="187">
        <v>-5129</v>
      </c>
      <c r="K192" s="187">
        <v>28444</v>
      </c>
      <c r="L192" s="187">
        <v>24113</v>
      </c>
      <c r="M192" s="187">
        <v>22493</v>
      </c>
      <c r="N192" s="187">
        <v>30735</v>
      </c>
      <c r="O192" s="187">
        <v>2428</v>
      </c>
      <c r="P192" s="187">
        <v>1047.71</v>
      </c>
      <c r="Q192" s="187">
        <v>0</v>
      </c>
      <c r="R192" s="187">
        <v>-6135</v>
      </c>
      <c r="S192" s="187">
        <v>1935</v>
      </c>
      <c r="T192" s="187">
        <v>44.709999999999923</v>
      </c>
      <c r="U192" s="187">
        <v>0</v>
      </c>
      <c r="V192" s="187">
        <v>-447</v>
      </c>
      <c r="W192" s="187">
        <v>5652</v>
      </c>
      <c r="X192" s="187">
        <v>1260</v>
      </c>
      <c r="Y192" s="187">
        <v>0</v>
      </c>
      <c r="Z192" s="187">
        <v>1783</v>
      </c>
      <c r="AA192" s="187">
        <v>-447</v>
      </c>
      <c r="AB192" s="187">
        <v>-447</v>
      </c>
      <c r="AC192" s="187">
        <v>-447</v>
      </c>
      <c r="AD192" s="187">
        <v>-447</v>
      </c>
      <c r="AE192" s="187">
        <v>-447</v>
      </c>
      <c r="AF192" s="187">
        <v>-2894</v>
      </c>
      <c r="AG192" s="175">
        <v>12.7</v>
      </c>
      <c r="AH192" s="188">
        <v>219</v>
      </c>
      <c r="AI192" s="92">
        <f t="shared" si="17"/>
        <v>0</v>
      </c>
      <c r="AJ192" s="198">
        <v>-116</v>
      </c>
      <c r="AK192" s="196">
        <v>152</v>
      </c>
      <c r="AL192" s="197">
        <v>-483</v>
      </c>
      <c r="AN192" s="174">
        <f t="shared" si="12"/>
        <v>3028.71</v>
      </c>
      <c r="AO192" s="174">
        <f t="shared" si="13"/>
        <v>0.28999999999996362</v>
      </c>
      <c r="AQ192" s="92">
        <f t="shared" si="14"/>
        <v>26254</v>
      </c>
      <c r="AR192" s="92">
        <f t="shared" si="15"/>
        <v>0</v>
      </c>
      <c r="AS192" s="92">
        <f t="shared" si="16"/>
        <v>-768.99999999999989</v>
      </c>
      <c r="AU192" s="233">
        <v>1935</v>
      </c>
      <c r="AV192" s="234">
        <v>1935</v>
      </c>
      <c r="AW192" s="234">
        <v>152</v>
      </c>
      <c r="AX192" s="235">
        <v>1783</v>
      </c>
      <c r="AY192" s="233">
        <v>152</v>
      </c>
      <c r="AZ192" s="234">
        <v>152</v>
      </c>
      <c r="BA192" s="234">
        <v>152</v>
      </c>
      <c r="BB192" s="234">
        <v>152</v>
      </c>
      <c r="BC192" s="234">
        <v>152</v>
      </c>
      <c r="BD192" s="235">
        <v>1023</v>
      </c>
      <c r="BE192" s="233">
        <v>-6135</v>
      </c>
      <c r="BF192" s="234">
        <v>-6135</v>
      </c>
      <c r="BG192" s="234">
        <v>-483</v>
      </c>
      <c r="BH192" s="235">
        <v>-5652</v>
      </c>
      <c r="BI192" s="233">
        <v>-483</v>
      </c>
      <c r="BJ192" s="234">
        <v>-483</v>
      </c>
      <c r="BK192" s="234">
        <v>-483</v>
      </c>
      <c r="BL192" s="234">
        <v>-483</v>
      </c>
      <c r="BM192" s="234">
        <v>-483</v>
      </c>
      <c r="BN192" s="235">
        <v>-3237</v>
      </c>
      <c r="BO192" s="233">
        <v>-1492</v>
      </c>
      <c r="BP192" s="234">
        <v>-1376</v>
      </c>
      <c r="BQ192" s="234">
        <v>-116</v>
      </c>
      <c r="BR192" s="235">
        <v>-1260</v>
      </c>
      <c r="BS192" s="233">
        <v>-116</v>
      </c>
      <c r="BT192" s="234">
        <v>-116</v>
      </c>
      <c r="BU192" s="234">
        <v>-116</v>
      </c>
      <c r="BV192" s="234">
        <v>-116</v>
      </c>
      <c r="BW192" s="234">
        <v>-116</v>
      </c>
      <c r="BX192" s="235">
        <v>-680</v>
      </c>
    </row>
    <row r="193" spans="1:76">
      <c r="A193" s="186" t="s">
        <v>1040</v>
      </c>
      <c r="B193" s="187">
        <v>0</v>
      </c>
      <c r="C193" s="187">
        <v>0</v>
      </c>
      <c r="D193" s="186">
        <v>6</v>
      </c>
      <c r="E193" s="186">
        <v>8</v>
      </c>
      <c r="F193" s="187">
        <v>15538</v>
      </c>
      <c r="G193" s="187">
        <v>14190</v>
      </c>
      <c r="H193" s="195">
        <v>1622</v>
      </c>
      <c r="I193" s="187">
        <v>289.34000000000003</v>
      </c>
      <c r="J193" s="187">
        <v>-435</v>
      </c>
      <c r="K193" s="187">
        <v>16238</v>
      </c>
      <c r="L193" s="187">
        <v>14818</v>
      </c>
      <c r="M193" s="187">
        <v>14153</v>
      </c>
      <c r="N193" s="187">
        <v>17136</v>
      </c>
      <c r="O193" s="187">
        <v>1153</v>
      </c>
      <c r="P193" s="187">
        <v>542.54</v>
      </c>
      <c r="Q193" s="187">
        <v>0</v>
      </c>
      <c r="R193" s="187">
        <v>-1863</v>
      </c>
      <c r="S193" s="187">
        <v>1724</v>
      </c>
      <c r="T193" s="187">
        <v>208.53999999999996</v>
      </c>
      <c r="U193" s="187">
        <v>0</v>
      </c>
      <c r="V193" s="187">
        <v>-73</v>
      </c>
      <c r="W193" s="187">
        <v>1593</v>
      </c>
      <c r="X193" s="187">
        <v>316</v>
      </c>
      <c r="Y193" s="187">
        <v>0</v>
      </c>
      <c r="Z193" s="187">
        <v>1474</v>
      </c>
      <c r="AA193" s="187">
        <v>-73</v>
      </c>
      <c r="AB193" s="187">
        <v>-73</v>
      </c>
      <c r="AC193" s="187">
        <v>-73</v>
      </c>
      <c r="AD193" s="187">
        <v>-73</v>
      </c>
      <c r="AE193" s="187">
        <v>-73</v>
      </c>
      <c r="AF193" s="187">
        <v>-70</v>
      </c>
      <c r="AG193" s="175">
        <v>6.9</v>
      </c>
      <c r="AH193" s="188">
        <v>220</v>
      </c>
      <c r="AI193" s="92">
        <f t="shared" si="17"/>
        <v>0</v>
      </c>
      <c r="AJ193" s="198">
        <v>-53</v>
      </c>
      <c r="AK193" s="196">
        <v>250</v>
      </c>
      <c r="AL193" s="197">
        <v>-270</v>
      </c>
      <c r="AN193" s="174">
        <f t="shared" si="12"/>
        <v>1622.54</v>
      </c>
      <c r="AO193" s="174">
        <f t="shared" si="13"/>
        <v>-0.53999999999996362</v>
      </c>
      <c r="AQ193" s="92">
        <f t="shared" si="14"/>
        <v>15538</v>
      </c>
      <c r="AR193" s="92">
        <f t="shared" si="15"/>
        <v>0</v>
      </c>
      <c r="AS193" s="92">
        <f t="shared" si="16"/>
        <v>1348</v>
      </c>
      <c r="AU193" s="233">
        <v>1724</v>
      </c>
      <c r="AV193" s="234">
        <v>1724</v>
      </c>
      <c r="AW193" s="234">
        <v>250</v>
      </c>
      <c r="AX193" s="235">
        <v>1474</v>
      </c>
      <c r="AY193" s="233">
        <v>250</v>
      </c>
      <c r="AZ193" s="234">
        <v>250</v>
      </c>
      <c r="BA193" s="234">
        <v>250</v>
      </c>
      <c r="BB193" s="234">
        <v>250</v>
      </c>
      <c r="BC193" s="234">
        <v>250</v>
      </c>
      <c r="BD193" s="235">
        <v>224</v>
      </c>
      <c r="BE193" s="233">
        <v>-1862</v>
      </c>
      <c r="BF193" s="234">
        <v>-1862</v>
      </c>
      <c r="BG193" s="234">
        <v>-270</v>
      </c>
      <c r="BH193" s="235">
        <v>-1592</v>
      </c>
      <c r="BI193" s="233">
        <v>-270</v>
      </c>
      <c r="BJ193" s="234">
        <v>-270</v>
      </c>
      <c r="BK193" s="234">
        <v>-270</v>
      </c>
      <c r="BL193" s="234">
        <v>-270</v>
      </c>
      <c r="BM193" s="234">
        <v>-270</v>
      </c>
      <c r="BN193" s="235">
        <v>-242</v>
      </c>
      <c r="BO193" s="233">
        <v>-422</v>
      </c>
      <c r="BP193" s="234">
        <v>-369</v>
      </c>
      <c r="BQ193" s="234">
        <v>-53</v>
      </c>
      <c r="BR193" s="235">
        <v>-316</v>
      </c>
      <c r="BS193" s="233">
        <v>-53</v>
      </c>
      <c r="BT193" s="234">
        <v>-53</v>
      </c>
      <c r="BU193" s="234">
        <v>-53</v>
      </c>
      <c r="BV193" s="234">
        <v>-53</v>
      </c>
      <c r="BW193" s="234">
        <v>-53</v>
      </c>
      <c r="BX193" s="235">
        <v>-51</v>
      </c>
    </row>
    <row r="194" spans="1:76">
      <c r="A194" s="186" t="s">
        <v>1041</v>
      </c>
      <c r="B194" s="187">
        <v>0</v>
      </c>
      <c r="C194" s="187">
        <v>0</v>
      </c>
      <c r="D194" s="186">
        <v>1</v>
      </c>
      <c r="E194" s="186">
        <v>1</v>
      </c>
      <c r="F194" s="187">
        <v>2909</v>
      </c>
      <c r="G194" s="187">
        <v>2594</v>
      </c>
      <c r="H194" s="195">
        <v>397</v>
      </c>
      <c r="I194" s="187">
        <v>47.509999999999991</v>
      </c>
      <c r="J194" s="187">
        <v>-68</v>
      </c>
      <c r="K194" s="187">
        <v>2930</v>
      </c>
      <c r="L194" s="187">
        <v>2873</v>
      </c>
      <c r="M194" s="187">
        <v>2760</v>
      </c>
      <c r="N194" s="187">
        <v>3062</v>
      </c>
      <c r="O194" s="187">
        <v>312</v>
      </c>
      <c r="P194" s="187">
        <v>103.30000000000001</v>
      </c>
      <c r="Q194" s="187">
        <v>0</v>
      </c>
      <c r="R194" s="187">
        <v>-420</v>
      </c>
      <c r="S194" s="187">
        <v>352</v>
      </c>
      <c r="T194" s="187">
        <v>32.300000000000011</v>
      </c>
      <c r="U194" s="187">
        <v>0</v>
      </c>
      <c r="V194" s="187">
        <v>-18</v>
      </c>
      <c r="W194" s="187">
        <v>331</v>
      </c>
      <c r="X194" s="187">
        <v>14</v>
      </c>
      <c r="Y194" s="187">
        <v>0</v>
      </c>
      <c r="Z194" s="187">
        <v>277</v>
      </c>
      <c r="AA194" s="187">
        <v>-18</v>
      </c>
      <c r="AB194" s="187">
        <v>-18</v>
      </c>
      <c r="AC194" s="187">
        <v>-18</v>
      </c>
      <c r="AD194" s="187">
        <v>-14</v>
      </c>
      <c r="AE194" s="187">
        <v>0</v>
      </c>
      <c r="AF194" s="187">
        <v>0</v>
      </c>
      <c r="AG194" s="175">
        <v>4.7</v>
      </c>
      <c r="AH194" s="188">
        <v>221</v>
      </c>
      <c r="AI194" s="92">
        <f t="shared" si="17"/>
        <v>0</v>
      </c>
      <c r="AJ194" s="198">
        <v>-4</v>
      </c>
      <c r="AK194" s="196">
        <v>75</v>
      </c>
      <c r="AL194" s="197">
        <v>-89</v>
      </c>
      <c r="AN194" s="174">
        <f t="shared" si="12"/>
        <v>397.3</v>
      </c>
      <c r="AO194" s="174">
        <f t="shared" si="13"/>
        <v>-0.30000000000001137</v>
      </c>
      <c r="AQ194" s="92">
        <f t="shared" si="14"/>
        <v>2909</v>
      </c>
      <c r="AR194" s="92">
        <f t="shared" si="15"/>
        <v>0</v>
      </c>
      <c r="AS194" s="92">
        <f t="shared" si="16"/>
        <v>315</v>
      </c>
      <c r="AU194" s="233">
        <v>352</v>
      </c>
      <c r="AV194" s="234">
        <v>352</v>
      </c>
      <c r="AW194" s="234">
        <v>75</v>
      </c>
      <c r="AX194" s="235">
        <v>277</v>
      </c>
      <c r="AY194" s="233">
        <v>75</v>
      </c>
      <c r="AZ194" s="234">
        <v>75</v>
      </c>
      <c r="BA194" s="234">
        <v>75</v>
      </c>
      <c r="BB194" s="234">
        <v>52</v>
      </c>
      <c r="BC194" s="234">
        <v>0</v>
      </c>
      <c r="BD194" s="235">
        <v>0</v>
      </c>
      <c r="BE194" s="233">
        <v>-420</v>
      </c>
      <c r="BF194" s="234">
        <v>-420</v>
      </c>
      <c r="BG194" s="234">
        <v>-89</v>
      </c>
      <c r="BH194" s="235">
        <v>-331</v>
      </c>
      <c r="BI194" s="233">
        <v>-89</v>
      </c>
      <c r="BJ194" s="234">
        <v>-89</v>
      </c>
      <c r="BK194" s="234">
        <v>-89</v>
      </c>
      <c r="BL194" s="234">
        <v>-64</v>
      </c>
      <c r="BM194" s="234">
        <v>0</v>
      </c>
      <c r="BN194" s="235">
        <v>0</v>
      </c>
      <c r="BO194" s="233">
        <v>-22</v>
      </c>
      <c r="BP194" s="234">
        <v>-18</v>
      </c>
      <c r="BQ194" s="234">
        <v>-4</v>
      </c>
      <c r="BR194" s="235">
        <v>-14</v>
      </c>
      <c r="BS194" s="233">
        <v>-4</v>
      </c>
      <c r="BT194" s="234">
        <v>-4</v>
      </c>
      <c r="BU194" s="234">
        <v>-4</v>
      </c>
      <c r="BV194" s="234">
        <v>-2</v>
      </c>
      <c r="BW194" s="234">
        <v>0</v>
      </c>
      <c r="BX194" s="235">
        <v>0</v>
      </c>
    </row>
    <row r="195" spans="1:76">
      <c r="A195" s="186" t="s">
        <v>1042</v>
      </c>
      <c r="B195" s="187">
        <v>4</v>
      </c>
      <c r="C195" s="187">
        <v>0</v>
      </c>
      <c r="D195" s="186">
        <v>155</v>
      </c>
      <c r="E195" s="186">
        <v>175</v>
      </c>
      <c r="F195" s="187">
        <v>361377</v>
      </c>
      <c r="G195" s="187">
        <v>350732</v>
      </c>
      <c r="H195" s="195">
        <v>39558</v>
      </c>
      <c r="I195" s="187">
        <v>14401.800000000003</v>
      </c>
      <c r="J195" s="187">
        <v>-26196</v>
      </c>
      <c r="K195" s="187">
        <v>390736</v>
      </c>
      <c r="L195" s="187">
        <v>333827</v>
      </c>
      <c r="M195" s="187">
        <v>318298</v>
      </c>
      <c r="N195" s="187">
        <v>412475</v>
      </c>
      <c r="O195" s="187">
        <v>29617</v>
      </c>
      <c r="P195" s="187">
        <v>13204.04</v>
      </c>
      <c r="Q195" s="187">
        <v>0</v>
      </c>
      <c r="R195" s="187">
        <v>-33006</v>
      </c>
      <c r="S195" s="187">
        <v>19701</v>
      </c>
      <c r="T195" s="187">
        <v>18871.04</v>
      </c>
      <c r="U195" s="187">
        <v>0</v>
      </c>
      <c r="V195" s="187">
        <v>-3264</v>
      </c>
      <c r="W195" s="187">
        <v>29568</v>
      </c>
      <c r="X195" s="187">
        <v>14277</v>
      </c>
      <c r="Y195" s="187">
        <v>0</v>
      </c>
      <c r="Z195" s="187">
        <v>17649</v>
      </c>
      <c r="AA195" s="187">
        <v>-3264</v>
      </c>
      <c r="AB195" s="187">
        <v>-3264</v>
      </c>
      <c r="AC195" s="187">
        <v>-3264</v>
      </c>
      <c r="AD195" s="187">
        <v>-3264</v>
      </c>
      <c r="AE195" s="187">
        <v>-3264</v>
      </c>
      <c r="AF195" s="187">
        <v>-9876</v>
      </c>
      <c r="AG195" s="175">
        <v>9.6</v>
      </c>
      <c r="AH195" s="188">
        <v>222</v>
      </c>
      <c r="AI195" s="92">
        <f t="shared" si="17"/>
        <v>0</v>
      </c>
      <c r="AJ195" s="198">
        <v>-1878</v>
      </c>
      <c r="AK195" s="196">
        <v>2052</v>
      </c>
      <c r="AL195" s="197">
        <v>-3438</v>
      </c>
      <c r="AN195" s="174">
        <f t="shared" si="12"/>
        <v>39557.040000000001</v>
      </c>
      <c r="AO195" s="174">
        <f t="shared" si="13"/>
        <v>0.95999999999912689</v>
      </c>
      <c r="AQ195" s="92">
        <f t="shared" si="14"/>
        <v>361377</v>
      </c>
      <c r="AR195" s="92">
        <f t="shared" si="15"/>
        <v>0</v>
      </c>
      <c r="AS195" s="92">
        <f t="shared" si="16"/>
        <v>10645</v>
      </c>
      <c r="AU195" s="233">
        <v>19701</v>
      </c>
      <c r="AV195" s="234">
        <v>19701</v>
      </c>
      <c r="AW195" s="234">
        <v>2052</v>
      </c>
      <c r="AX195" s="235">
        <v>17649</v>
      </c>
      <c r="AY195" s="233">
        <v>2052</v>
      </c>
      <c r="AZ195" s="234">
        <v>2052</v>
      </c>
      <c r="BA195" s="234">
        <v>2052</v>
      </c>
      <c r="BB195" s="234">
        <v>2052</v>
      </c>
      <c r="BC195" s="234">
        <v>2052</v>
      </c>
      <c r="BD195" s="235">
        <v>7389</v>
      </c>
      <c r="BE195" s="233">
        <v>-33007</v>
      </c>
      <c r="BF195" s="234">
        <v>-33007</v>
      </c>
      <c r="BG195" s="234">
        <v>-3438</v>
      </c>
      <c r="BH195" s="235">
        <v>-29569</v>
      </c>
      <c r="BI195" s="233">
        <v>-3438</v>
      </c>
      <c r="BJ195" s="234">
        <v>-3438</v>
      </c>
      <c r="BK195" s="234">
        <v>-3438</v>
      </c>
      <c r="BL195" s="234">
        <v>-3438</v>
      </c>
      <c r="BM195" s="234">
        <v>-3438</v>
      </c>
      <c r="BN195" s="235">
        <v>-12379</v>
      </c>
      <c r="BO195" s="233">
        <v>-18033</v>
      </c>
      <c r="BP195" s="234">
        <v>-16155</v>
      </c>
      <c r="BQ195" s="234">
        <v>-1878</v>
      </c>
      <c r="BR195" s="235">
        <v>-14277</v>
      </c>
      <c r="BS195" s="233">
        <v>-1878</v>
      </c>
      <c r="BT195" s="234">
        <v>-1878</v>
      </c>
      <c r="BU195" s="234">
        <v>-1878</v>
      </c>
      <c r="BV195" s="234">
        <v>-1878</v>
      </c>
      <c r="BW195" s="234">
        <v>-1878</v>
      </c>
      <c r="BX195" s="235">
        <v>-4887</v>
      </c>
    </row>
    <row r="196" spans="1:76">
      <c r="A196" s="186" t="s">
        <v>1043</v>
      </c>
      <c r="B196" s="187">
        <v>0</v>
      </c>
      <c r="C196" s="187">
        <v>0</v>
      </c>
      <c r="D196" s="186">
        <v>32</v>
      </c>
      <c r="E196" s="186">
        <v>37</v>
      </c>
      <c r="F196" s="187">
        <v>93128</v>
      </c>
      <c r="G196" s="187">
        <v>91381</v>
      </c>
      <c r="H196" s="195">
        <v>10734</v>
      </c>
      <c r="I196" s="187">
        <v>1107.6299999999999</v>
      </c>
      <c r="J196" s="187">
        <v>-10509</v>
      </c>
      <c r="K196" s="187">
        <v>100086</v>
      </c>
      <c r="L196" s="187">
        <v>86483</v>
      </c>
      <c r="M196" s="187">
        <v>82609</v>
      </c>
      <c r="N196" s="187">
        <v>105269</v>
      </c>
      <c r="O196" s="187">
        <v>8769</v>
      </c>
      <c r="P196" s="187">
        <v>3539.7799999999979</v>
      </c>
      <c r="Q196" s="187">
        <v>0</v>
      </c>
      <c r="R196" s="187">
        <v>-15837</v>
      </c>
      <c r="S196" s="187">
        <v>6716</v>
      </c>
      <c r="T196" s="187">
        <v>1440.7799999999979</v>
      </c>
      <c r="U196" s="187">
        <v>0</v>
      </c>
      <c r="V196" s="187">
        <v>-1575</v>
      </c>
      <c r="W196" s="187">
        <v>13906</v>
      </c>
      <c r="X196" s="187">
        <v>2500</v>
      </c>
      <c r="Y196" s="187">
        <v>0</v>
      </c>
      <c r="Z196" s="187">
        <v>5897</v>
      </c>
      <c r="AA196" s="187">
        <v>-1575</v>
      </c>
      <c r="AB196" s="187">
        <v>-1575</v>
      </c>
      <c r="AC196" s="187">
        <v>-1575</v>
      </c>
      <c r="AD196" s="187">
        <v>-1575</v>
      </c>
      <c r="AE196" s="187">
        <v>-1575</v>
      </c>
      <c r="AF196" s="187">
        <v>-2634</v>
      </c>
      <c r="AG196" s="175">
        <v>8.1999999999999993</v>
      </c>
      <c r="AH196" s="188">
        <v>223</v>
      </c>
      <c r="AI196" s="92">
        <f t="shared" si="17"/>
        <v>0</v>
      </c>
      <c r="AJ196" s="198">
        <v>-463</v>
      </c>
      <c r="AK196" s="196">
        <v>819</v>
      </c>
      <c r="AL196" s="197">
        <v>-1931</v>
      </c>
      <c r="AN196" s="174">
        <f t="shared" si="12"/>
        <v>10733.779999999999</v>
      </c>
      <c r="AO196" s="174">
        <f t="shared" si="13"/>
        <v>0.22000000000116415</v>
      </c>
      <c r="AQ196" s="92">
        <f t="shared" si="14"/>
        <v>93128</v>
      </c>
      <c r="AR196" s="92">
        <f t="shared" si="15"/>
        <v>0</v>
      </c>
      <c r="AS196" s="92">
        <f t="shared" si="16"/>
        <v>1747.0000000000009</v>
      </c>
      <c r="AU196" s="233">
        <v>6716</v>
      </c>
      <c r="AV196" s="234">
        <v>6716</v>
      </c>
      <c r="AW196" s="234">
        <v>819</v>
      </c>
      <c r="AX196" s="235">
        <v>5897</v>
      </c>
      <c r="AY196" s="233">
        <v>819</v>
      </c>
      <c r="AZ196" s="234">
        <v>819</v>
      </c>
      <c r="BA196" s="234">
        <v>819</v>
      </c>
      <c r="BB196" s="234">
        <v>819</v>
      </c>
      <c r="BC196" s="234">
        <v>819</v>
      </c>
      <c r="BD196" s="235">
        <v>1802</v>
      </c>
      <c r="BE196" s="233">
        <v>-15837</v>
      </c>
      <c r="BF196" s="234">
        <v>-15837</v>
      </c>
      <c r="BG196" s="234">
        <v>-1931</v>
      </c>
      <c r="BH196" s="235">
        <v>-13906</v>
      </c>
      <c r="BI196" s="233">
        <v>-1931</v>
      </c>
      <c r="BJ196" s="234">
        <v>-1931</v>
      </c>
      <c r="BK196" s="234">
        <v>-1931</v>
      </c>
      <c r="BL196" s="234">
        <v>-1931</v>
      </c>
      <c r="BM196" s="234">
        <v>-1931</v>
      </c>
      <c r="BN196" s="235">
        <v>-4251</v>
      </c>
      <c r="BO196" s="233">
        <v>-3426</v>
      </c>
      <c r="BP196" s="234">
        <v>-2963</v>
      </c>
      <c r="BQ196" s="234">
        <v>-463</v>
      </c>
      <c r="BR196" s="235">
        <v>-2500</v>
      </c>
      <c r="BS196" s="233">
        <v>-463</v>
      </c>
      <c r="BT196" s="234">
        <v>-463</v>
      </c>
      <c r="BU196" s="234">
        <v>-463</v>
      </c>
      <c r="BV196" s="234">
        <v>-463</v>
      </c>
      <c r="BW196" s="234">
        <v>-463</v>
      </c>
      <c r="BX196" s="235">
        <v>-185</v>
      </c>
    </row>
    <row r="197" spans="1:76">
      <c r="A197" s="186" t="s">
        <v>1044</v>
      </c>
      <c r="B197" s="187">
        <v>3</v>
      </c>
      <c r="C197" s="187">
        <v>0</v>
      </c>
      <c r="D197" s="186">
        <v>98</v>
      </c>
      <c r="E197" s="186">
        <v>107</v>
      </c>
      <c r="F197" s="187">
        <v>651829</v>
      </c>
      <c r="G197" s="187">
        <v>0</v>
      </c>
      <c r="H197" s="195">
        <v>69343</v>
      </c>
      <c r="I197" s="187">
        <v>35969.420000000006</v>
      </c>
      <c r="J197" s="187">
        <v>582486</v>
      </c>
      <c r="K197" s="187">
        <v>703810</v>
      </c>
      <c r="L197" s="187">
        <v>602737</v>
      </c>
      <c r="M197" s="187">
        <v>575459</v>
      </c>
      <c r="N197" s="187">
        <v>741931</v>
      </c>
      <c r="O197" s="187">
        <v>0</v>
      </c>
      <c r="P197" s="187">
        <v>0</v>
      </c>
      <c r="Q197" s="187">
        <v>0</v>
      </c>
      <c r="R197" s="187">
        <v>759296</v>
      </c>
      <c r="S197" s="187">
        <v>-107467</v>
      </c>
      <c r="T197" s="187">
        <v>0</v>
      </c>
      <c r="U197" s="187">
        <v>0</v>
      </c>
      <c r="V197" s="187">
        <v>69343</v>
      </c>
      <c r="W197" s="187">
        <v>0</v>
      </c>
      <c r="X197" s="187">
        <v>96034</v>
      </c>
      <c r="Y197" s="187">
        <v>678520</v>
      </c>
      <c r="Z197" s="187">
        <v>0</v>
      </c>
      <c r="AA197" s="187">
        <v>69343</v>
      </c>
      <c r="AB197" s="187">
        <v>69343</v>
      </c>
      <c r="AC197" s="187">
        <v>69343</v>
      </c>
      <c r="AD197" s="187">
        <v>69343</v>
      </c>
      <c r="AE197" s="187">
        <v>69343</v>
      </c>
      <c r="AF197" s="187">
        <v>235771</v>
      </c>
      <c r="AG197" s="175">
        <v>9.4</v>
      </c>
      <c r="AH197" s="188">
        <v>588</v>
      </c>
      <c r="AI197" s="92">
        <f t="shared" si="17"/>
        <v>0</v>
      </c>
      <c r="AJ197" s="198">
        <v>0</v>
      </c>
      <c r="AK197" s="196">
        <v>-11433</v>
      </c>
      <c r="AL197" s="197">
        <v>80776</v>
      </c>
      <c r="AN197" s="174">
        <f t="shared" si="12"/>
        <v>69343</v>
      </c>
      <c r="AO197" s="174">
        <f t="shared" si="13"/>
        <v>0</v>
      </c>
      <c r="AQ197" s="92">
        <f t="shared" si="14"/>
        <v>651829</v>
      </c>
      <c r="AR197" s="92">
        <f t="shared" si="15"/>
        <v>0</v>
      </c>
      <c r="AS197" s="92">
        <f t="shared" si="16"/>
        <v>651829</v>
      </c>
      <c r="AU197" s="233">
        <v>-107467</v>
      </c>
      <c r="AV197" s="234">
        <v>-107467</v>
      </c>
      <c r="AW197" s="234">
        <v>-11433</v>
      </c>
      <c r="AX197" s="235">
        <v>-96034</v>
      </c>
      <c r="AY197" s="233">
        <v>-11433</v>
      </c>
      <c r="AZ197" s="234">
        <v>-11433</v>
      </c>
      <c r="BA197" s="234">
        <v>-11433</v>
      </c>
      <c r="BB197" s="234">
        <v>-11433</v>
      </c>
      <c r="BC197" s="234">
        <v>-11433</v>
      </c>
      <c r="BD197" s="235">
        <v>-38869</v>
      </c>
      <c r="BE197" s="233">
        <v>759296</v>
      </c>
      <c r="BF197" s="234">
        <v>759296</v>
      </c>
      <c r="BG197" s="234">
        <v>80776</v>
      </c>
      <c r="BH197" s="235">
        <v>678520</v>
      </c>
      <c r="BI197" s="233">
        <v>80776</v>
      </c>
      <c r="BJ197" s="234">
        <v>80776</v>
      </c>
      <c r="BK197" s="234">
        <v>80776</v>
      </c>
      <c r="BL197" s="234">
        <v>80776</v>
      </c>
      <c r="BM197" s="234">
        <v>80776</v>
      </c>
      <c r="BN197" s="235">
        <v>274640</v>
      </c>
      <c r="BO197" s="233">
        <v>0</v>
      </c>
      <c r="BP197" s="234">
        <v>0</v>
      </c>
      <c r="BQ197" s="234">
        <v>0</v>
      </c>
      <c r="BR197" s="235">
        <v>0</v>
      </c>
      <c r="BS197" s="233">
        <v>0</v>
      </c>
      <c r="BT197" s="234">
        <v>0</v>
      </c>
      <c r="BU197" s="234">
        <v>0</v>
      </c>
      <c r="BV197" s="234">
        <v>0</v>
      </c>
      <c r="BW197" s="234">
        <v>0</v>
      </c>
      <c r="BX197" s="235">
        <v>0</v>
      </c>
    </row>
    <row r="198" spans="1:76">
      <c r="A198" s="186" t="s">
        <v>1045</v>
      </c>
      <c r="B198" s="187">
        <v>0</v>
      </c>
      <c r="C198" s="187">
        <v>0</v>
      </c>
      <c r="D198" s="186">
        <v>11</v>
      </c>
      <c r="E198" s="186">
        <v>12</v>
      </c>
      <c r="F198" s="187">
        <v>64388</v>
      </c>
      <c r="G198" s="187">
        <v>54597</v>
      </c>
      <c r="H198" s="195">
        <v>4978</v>
      </c>
      <c r="I198" s="187">
        <v>301.12999999999988</v>
      </c>
      <c r="J198" s="187">
        <v>3161</v>
      </c>
      <c r="K198" s="187">
        <v>68124</v>
      </c>
      <c r="L198" s="187">
        <v>60630</v>
      </c>
      <c r="M198" s="187">
        <v>58323</v>
      </c>
      <c r="N198" s="187">
        <v>71183</v>
      </c>
      <c r="O198" s="187">
        <v>2373</v>
      </c>
      <c r="P198" s="187">
        <v>2025.6399999999999</v>
      </c>
      <c r="Q198" s="187">
        <v>0</v>
      </c>
      <c r="R198" s="187">
        <v>-1203</v>
      </c>
      <c r="S198" s="187">
        <v>6761</v>
      </c>
      <c r="T198" s="187">
        <v>165.64</v>
      </c>
      <c r="U198" s="187">
        <v>0</v>
      </c>
      <c r="V198" s="187">
        <v>580</v>
      </c>
      <c r="W198" s="187">
        <v>1015</v>
      </c>
      <c r="X198" s="187">
        <v>1529</v>
      </c>
      <c r="Y198" s="187">
        <v>0</v>
      </c>
      <c r="Z198" s="187">
        <v>5705</v>
      </c>
      <c r="AA198" s="187">
        <v>580</v>
      </c>
      <c r="AB198" s="187">
        <v>580</v>
      </c>
      <c r="AC198" s="187">
        <v>580</v>
      </c>
      <c r="AD198" s="187">
        <v>580</v>
      </c>
      <c r="AE198" s="187">
        <v>580</v>
      </c>
      <c r="AF198" s="187">
        <v>261</v>
      </c>
      <c r="AG198" s="175">
        <v>6.4</v>
      </c>
      <c r="AH198" s="188">
        <v>224</v>
      </c>
      <c r="AI198" s="92">
        <f t="shared" si="17"/>
        <v>0</v>
      </c>
      <c r="AJ198" s="198">
        <v>-288</v>
      </c>
      <c r="AK198" s="196">
        <v>1056</v>
      </c>
      <c r="AL198" s="197">
        <v>-188</v>
      </c>
      <c r="AN198" s="174">
        <f t="shared" ref="AN198:AN261" si="18">O198+P198+Q198+AJ198+AK198+AL198</f>
        <v>4978.6399999999994</v>
      </c>
      <c r="AO198" s="174">
        <f t="shared" ref="AO198:AO261" si="19">H198-AN198</f>
        <v>-0.63999999999941792</v>
      </c>
      <c r="AQ198" s="92">
        <f t="shared" ref="AQ198:AQ261" si="20">G198+SUM(O198:S198)-T198</f>
        <v>64388</v>
      </c>
      <c r="AR198" s="92">
        <f t="shared" ref="AR198:AR261" si="21">AQ198-F198</f>
        <v>0</v>
      </c>
      <c r="AS198" s="92">
        <f t="shared" ref="AS198:AS261" si="22">SUM(O198:S198)-T198</f>
        <v>9791</v>
      </c>
      <c r="AU198" s="233">
        <v>6761</v>
      </c>
      <c r="AV198" s="234">
        <v>6761</v>
      </c>
      <c r="AW198" s="234">
        <v>1056</v>
      </c>
      <c r="AX198" s="235">
        <v>5705</v>
      </c>
      <c r="AY198" s="233">
        <v>1056</v>
      </c>
      <c r="AZ198" s="234">
        <v>1056</v>
      </c>
      <c r="BA198" s="234">
        <v>1056</v>
      </c>
      <c r="BB198" s="234">
        <v>1056</v>
      </c>
      <c r="BC198" s="234">
        <v>1056</v>
      </c>
      <c r="BD198" s="235">
        <v>425</v>
      </c>
      <c r="BE198" s="233">
        <v>-1202</v>
      </c>
      <c r="BF198" s="234">
        <v>-1202</v>
      </c>
      <c r="BG198" s="234">
        <v>-188</v>
      </c>
      <c r="BH198" s="235">
        <v>-1014</v>
      </c>
      <c r="BI198" s="233">
        <v>-188</v>
      </c>
      <c r="BJ198" s="234">
        <v>-188</v>
      </c>
      <c r="BK198" s="234">
        <v>-188</v>
      </c>
      <c r="BL198" s="234">
        <v>-188</v>
      </c>
      <c r="BM198" s="234">
        <v>-188</v>
      </c>
      <c r="BN198" s="235">
        <v>-74</v>
      </c>
      <c r="BO198" s="233">
        <v>-2105</v>
      </c>
      <c r="BP198" s="234">
        <v>-1817</v>
      </c>
      <c r="BQ198" s="234">
        <v>-288</v>
      </c>
      <c r="BR198" s="235">
        <v>-1529</v>
      </c>
      <c r="BS198" s="233">
        <v>-288</v>
      </c>
      <c r="BT198" s="234">
        <v>-288</v>
      </c>
      <c r="BU198" s="234">
        <v>-288</v>
      </c>
      <c r="BV198" s="234">
        <v>-288</v>
      </c>
      <c r="BW198" s="234">
        <v>-288</v>
      </c>
      <c r="BX198" s="235">
        <v>-89</v>
      </c>
    </row>
    <row r="199" spans="1:76">
      <c r="A199" s="186" t="s">
        <v>1046</v>
      </c>
      <c r="B199" s="187">
        <v>0</v>
      </c>
      <c r="C199" s="187">
        <v>0</v>
      </c>
      <c r="D199" s="186">
        <v>0</v>
      </c>
      <c r="E199" s="186">
        <v>0</v>
      </c>
      <c r="F199" s="187">
        <v>0</v>
      </c>
      <c r="G199" s="187">
        <v>0</v>
      </c>
      <c r="H199" s="195">
        <v>0</v>
      </c>
      <c r="I199" s="187">
        <v>0</v>
      </c>
      <c r="J199" s="187">
        <v>0</v>
      </c>
      <c r="K199" s="187">
        <v>0</v>
      </c>
      <c r="L199" s="187">
        <v>0</v>
      </c>
      <c r="M199" s="187">
        <v>0</v>
      </c>
      <c r="N199" s="187">
        <v>0</v>
      </c>
      <c r="O199" s="187">
        <v>0</v>
      </c>
      <c r="P199" s="187">
        <v>0</v>
      </c>
      <c r="Q199" s="187">
        <v>0</v>
      </c>
      <c r="R199" s="187">
        <v>0</v>
      </c>
      <c r="S199" s="187">
        <v>0</v>
      </c>
      <c r="T199" s="187">
        <v>0</v>
      </c>
      <c r="U199" s="187">
        <v>0</v>
      </c>
      <c r="V199" s="187">
        <v>0</v>
      </c>
      <c r="W199" s="187">
        <v>0</v>
      </c>
      <c r="X199" s="187">
        <v>0</v>
      </c>
      <c r="Y199" s="187">
        <v>0</v>
      </c>
      <c r="Z199" s="187">
        <v>0</v>
      </c>
      <c r="AA199" s="187">
        <v>0</v>
      </c>
      <c r="AB199" s="187">
        <v>0</v>
      </c>
      <c r="AC199" s="187">
        <v>0</v>
      </c>
      <c r="AD199" s="187">
        <v>0</v>
      </c>
      <c r="AE199" s="187">
        <v>0</v>
      </c>
      <c r="AF199" s="187">
        <v>0</v>
      </c>
      <c r="AG199" s="175">
        <v>1</v>
      </c>
      <c r="AH199" s="188">
        <v>225</v>
      </c>
      <c r="AI199" s="92">
        <f t="shared" ref="AI199:AI262" si="23">W199+X199-Y199-Z199+SUM(AA199:AF199)</f>
        <v>0</v>
      </c>
      <c r="AJ199" s="198">
        <v>0</v>
      </c>
      <c r="AK199" s="196">
        <v>0</v>
      </c>
      <c r="AL199" s="197">
        <v>0</v>
      </c>
      <c r="AN199" s="174">
        <f t="shared" si="18"/>
        <v>0</v>
      </c>
      <c r="AO199" s="174">
        <f t="shared" si="19"/>
        <v>0</v>
      </c>
      <c r="AQ199" s="92">
        <f t="shared" si="20"/>
        <v>0</v>
      </c>
      <c r="AR199" s="92">
        <f t="shared" si="21"/>
        <v>0</v>
      </c>
      <c r="AS199" s="92">
        <f t="shared" si="22"/>
        <v>0</v>
      </c>
      <c r="AU199" s="233">
        <v>0</v>
      </c>
      <c r="AV199" s="234">
        <v>0</v>
      </c>
      <c r="AW199" s="234">
        <v>0</v>
      </c>
      <c r="AX199" s="235">
        <v>0</v>
      </c>
      <c r="AY199" s="233">
        <v>0</v>
      </c>
      <c r="AZ199" s="234">
        <v>0</v>
      </c>
      <c r="BA199" s="234">
        <v>0</v>
      </c>
      <c r="BB199" s="234">
        <v>0</v>
      </c>
      <c r="BC199" s="234">
        <v>0</v>
      </c>
      <c r="BD199" s="235">
        <v>0</v>
      </c>
      <c r="BE199" s="233">
        <v>0</v>
      </c>
      <c r="BF199" s="234">
        <v>0</v>
      </c>
      <c r="BG199" s="234">
        <v>0</v>
      </c>
      <c r="BH199" s="235">
        <v>0</v>
      </c>
      <c r="BI199" s="233">
        <v>0</v>
      </c>
      <c r="BJ199" s="234">
        <v>0</v>
      </c>
      <c r="BK199" s="234">
        <v>0</v>
      </c>
      <c r="BL199" s="234">
        <v>0</v>
      </c>
      <c r="BM199" s="234">
        <v>0</v>
      </c>
      <c r="BN199" s="235">
        <v>0</v>
      </c>
      <c r="BO199" s="233">
        <v>0</v>
      </c>
      <c r="BP199" s="234">
        <v>0</v>
      </c>
      <c r="BQ199" s="234">
        <v>0</v>
      </c>
      <c r="BR199" s="235">
        <v>0</v>
      </c>
      <c r="BS199" s="233">
        <v>0</v>
      </c>
      <c r="BT199" s="234">
        <v>0</v>
      </c>
      <c r="BU199" s="234">
        <v>0</v>
      </c>
      <c r="BV199" s="234">
        <v>0</v>
      </c>
      <c r="BW199" s="234">
        <v>0</v>
      </c>
      <c r="BX199" s="235">
        <v>0</v>
      </c>
    </row>
    <row r="200" spans="1:76">
      <c r="A200" s="186" t="s">
        <v>1047</v>
      </c>
      <c r="B200" s="187">
        <v>1</v>
      </c>
      <c r="C200" s="187">
        <v>0</v>
      </c>
      <c r="D200" s="186">
        <v>130</v>
      </c>
      <c r="E200" s="186">
        <v>145</v>
      </c>
      <c r="F200" s="187">
        <v>165868</v>
      </c>
      <c r="G200" s="187">
        <v>186173</v>
      </c>
      <c r="H200" s="195">
        <v>20911</v>
      </c>
      <c r="I200" s="187">
        <v>2214.9300000000003</v>
      </c>
      <c r="J200" s="187">
        <v>-44097</v>
      </c>
      <c r="K200" s="187">
        <v>181875</v>
      </c>
      <c r="L200" s="187">
        <v>151055</v>
      </c>
      <c r="M200" s="187">
        <v>143009</v>
      </c>
      <c r="N200" s="187">
        <v>193481</v>
      </c>
      <c r="O200" s="187">
        <v>18540</v>
      </c>
      <c r="P200" s="187">
        <v>7169.7199999999957</v>
      </c>
      <c r="Q200" s="187">
        <v>0</v>
      </c>
      <c r="R200" s="187">
        <v>-49839</v>
      </c>
      <c r="S200" s="187">
        <v>10433</v>
      </c>
      <c r="T200" s="187">
        <v>6608.7199999999957</v>
      </c>
      <c r="U200" s="187">
        <v>0</v>
      </c>
      <c r="V200" s="187">
        <v>-4799</v>
      </c>
      <c r="W200" s="187">
        <v>45047</v>
      </c>
      <c r="X200" s="187">
        <v>8480</v>
      </c>
      <c r="Y200" s="187">
        <v>0</v>
      </c>
      <c r="Z200" s="187">
        <v>9430</v>
      </c>
      <c r="AA200" s="187">
        <v>-4799</v>
      </c>
      <c r="AB200" s="187">
        <v>-4799</v>
      </c>
      <c r="AC200" s="187">
        <v>-4799</v>
      </c>
      <c r="AD200" s="187">
        <v>-4799</v>
      </c>
      <c r="AE200" s="187">
        <v>-4799</v>
      </c>
      <c r="AF200" s="187">
        <v>-20102</v>
      </c>
      <c r="AG200" s="175">
        <v>10.4</v>
      </c>
      <c r="AH200" s="188">
        <v>226</v>
      </c>
      <c r="AI200" s="92">
        <f t="shared" si="23"/>
        <v>0</v>
      </c>
      <c r="AJ200" s="198">
        <v>-1010</v>
      </c>
      <c r="AK200" s="196">
        <v>1003</v>
      </c>
      <c r="AL200" s="197">
        <v>-4792</v>
      </c>
      <c r="AN200" s="174">
        <f t="shared" si="18"/>
        <v>20910.719999999994</v>
      </c>
      <c r="AO200" s="174">
        <f t="shared" si="19"/>
        <v>0.2800000000061118</v>
      </c>
      <c r="AQ200" s="92">
        <f t="shared" si="20"/>
        <v>165868</v>
      </c>
      <c r="AR200" s="92">
        <f t="shared" si="21"/>
        <v>0</v>
      </c>
      <c r="AS200" s="92">
        <f t="shared" si="22"/>
        <v>-20305</v>
      </c>
      <c r="AU200" s="233">
        <v>10433</v>
      </c>
      <c r="AV200" s="234">
        <v>10433</v>
      </c>
      <c r="AW200" s="234">
        <v>1003</v>
      </c>
      <c r="AX200" s="235">
        <v>9430</v>
      </c>
      <c r="AY200" s="233">
        <v>1003</v>
      </c>
      <c r="AZ200" s="234">
        <v>1003</v>
      </c>
      <c r="BA200" s="234">
        <v>1003</v>
      </c>
      <c r="BB200" s="234">
        <v>1003</v>
      </c>
      <c r="BC200" s="234">
        <v>1003</v>
      </c>
      <c r="BD200" s="235">
        <v>4415</v>
      </c>
      <c r="BE200" s="233">
        <v>-49839</v>
      </c>
      <c r="BF200" s="234">
        <v>-49839</v>
      </c>
      <c r="BG200" s="234">
        <v>-4792</v>
      </c>
      <c r="BH200" s="235">
        <v>-45047</v>
      </c>
      <c r="BI200" s="233">
        <v>-4792</v>
      </c>
      <c r="BJ200" s="234">
        <v>-4792</v>
      </c>
      <c r="BK200" s="234">
        <v>-4792</v>
      </c>
      <c r="BL200" s="234">
        <v>-4792</v>
      </c>
      <c r="BM200" s="234">
        <v>-4792</v>
      </c>
      <c r="BN200" s="235">
        <v>-21087</v>
      </c>
      <c r="BO200" s="233">
        <v>-10500</v>
      </c>
      <c r="BP200" s="234">
        <v>-9490</v>
      </c>
      <c r="BQ200" s="234">
        <v>-1010</v>
      </c>
      <c r="BR200" s="235">
        <v>-8480</v>
      </c>
      <c r="BS200" s="233">
        <v>-1010</v>
      </c>
      <c r="BT200" s="234">
        <v>-1010</v>
      </c>
      <c r="BU200" s="234">
        <v>-1010</v>
      </c>
      <c r="BV200" s="234">
        <v>-1010</v>
      </c>
      <c r="BW200" s="234">
        <v>-1010</v>
      </c>
      <c r="BX200" s="235">
        <v>-3430</v>
      </c>
    </row>
    <row r="201" spans="1:76">
      <c r="A201" s="186" t="s">
        <v>1048</v>
      </c>
      <c r="B201" s="187">
        <v>0</v>
      </c>
      <c r="C201" s="187">
        <v>0</v>
      </c>
      <c r="D201" s="186">
        <v>11</v>
      </c>
      <c r="E201" s="186">
        <v>11</v>
      </c>
      <c r="F201" s="187">
        <v>9596</v>
      </c>
      <c r="G201" s="187">
        <v>15458</v>
      </c>
      <c r="H201" s="195">
        <v>1017</v>
      </c>
      <c r="I201" s="187">
        <v>0</v>
      </c>
      <c r="J201" s="187">
        <v>-7612</v>
      </c>
      <c r="K201" s="187">
        <v>10717</v>
      </c>
      <c r="L201" s="187">
        <v>8532</v>
      </c>
      <c r="M201" s="187">
        <v>7900</v>
      </c>
      <c r="N201" s="187">
        <v>11652</v>
      </c>
      <c r="O201" s="187">
        <v>1259</v>
      </c>
      <c r="P201" s="187">
        <v>594.54999999999995</v>
      </c>
      <c r="Q201" s="187">
        <v>0</v>
      </c>
      <c r="R201" s="187">
        <v>-8053</v>
      </c>
      <c r="S201" s="187">
        <v>348</v>
      </c>
      <c r="T201" s="187">
        <v>10.549999999999969</v>
      </c>
      <c r="U201" s="187">
        <v>0</v>
      </c>
      <c r="V201" s="187">
        <v>-837</v>
      </c>
      <c r="W201" s="187">
        <v>7256</v>
      </c>
      <c r="X201" s="187">
        <v>670</v>
      </c>
      <c r="Y201" s="187">
        <v>0</v>
      </c>
      <c r="Z201" s="187">
        <v>314</v>
      </c>
      <c r="AA201" s="187">
        <v>-837</v>
      </c>
      <c r="AB201" s="187">
        <v>-837</v>
      </c>
      <c r="AC201" s="187">
        <v>-837</v>
      </c>
      <c r="AD201" s="187">
        <v>-837</v>
      </c>
      <c r="AE201" s="187">
        <v>-837</v>
      </c>
      <c r="AF201" s="187">
        <v>-3427</v>
      </c>
      <c r="AG201" s="175">
        <v>10.1</v>
      </c>
      <c r="AH201" s="188">
        <v>227</v>
      </c>
      <c r="AI201" s="92">
        <f t="shared" si="23"/>
        <v>0</v>
      </c>
      <c r="AJ201" s="198">
        <v>-74</v>
      </c>
      <c r="AK201" s="196">
        <v>34</v>
      </c>
      <c r="AL201" s="197">
        <v>-797</v>
      </c>
      <c r="AN201" s="174">
        <f t="shared" si="18"/>
        <v>1016.55</v>
      </c>
      <c r="AO201" s="174">
        <f t="shared" si="19"/>
        <v>0.45000000000004547</v>
      </c>
      <c r="AQ201" s="92">
        <f t="shared" si="20"/>
        <v>9596</v>
      </c>
      <c r="AR201" s="92">
        <f t="shared" si="21"/>
        <v>0</v>
      </c>
      <c r="AS201" s="92">
        <f t="shared" si="22"/>
        <v>-5862</v>
      </c>
      <c r="AU201" s="233">
        <v>348</v>
      </c>
      <c r="AV201" s="234">
        <v>348</v>
      </c>
      <c r="AW201" s="234">
        <v>34</v>
      </c>
      <c r="AX201" s="235">
        <v>314</v>
      </c>
      <c r="AY201" s="233">
        <v>34</v>
      </c>
      <c r="AZ201" s="234">
        <v>34</v>
      </c>
      <c r="BA201" s="234">
        <v>34</v>
      </c>
      <c r="BB201" s="234">
        <v>34</v>
      </c>
      <c r="BC201" s="234">
        <v>34</v>
      </c>
      <c r="BD201" s="235">
        <v>144</v>
      </c>
      <c r="BE201" s="233">
        <v>-8053</v>
      </c>
      <c r="BF201" s="234">
        <v>-8053</v>
      </c>
      <c r="BG201" s="234">
        <v>-797</v>
      </c>
      <c r="BH201" s="235">
        <v>-7256</v>
      </c>
      <c r="BI201" s="233">
        <v>-797</v>
      </c>
      <c r="BJ201" s="234">
        <v>-797</v>
      </c>
      <c r="BK201" s="234">
        <v>-797</v>
      </c>
      <c r="BL201" s="234">
        <v>-797</v>
      </c>
      <c r="BM201" s="234">
        <v>-797</v>
      </c>
      <c r="BN201" s="235">
        <v>-3271</v>
      </c>
      <c r="BO201" s="233">
        <v>-818</v>
      </c>
      <c r="BP201" s="234">
        <v>-744</v>
      </c>
      <c r="BQ201" s="234">
        <v>-74</v>
      </c>
      <c r="BR201" s="235">
        <v>-670</v>
      </c>
      <c r="BS201" s="233">
        <v>-74</v>
      </c>
      <c r="BT201" s="234">
        <v>-74</v>
      </c>
      <c r="BU201" s="234">
        <v>-74</v>
      </c>
      <c r="BV201" s="234">
        <v>-74</v>
      </c>
      <c r="BW201" s="234">
        <v>-74</v>
      </c>
      <c r="BX201" s="235">
        <v>-300</v>
      </c>
    </row>
    <row r="202" spans="1:76">
      <c r="A202" s="186" t="s">
        <v>1049</v>
      </c>
      <c r="B202" s="187">
        <v>0</v>
      </c>
      <c r="C202" s="187">
        <v>0</v>
      </c>
      <c r="D202" s="186">
        <v>12</v>
      </c>
      <c r="E202" s="186">
        <v>13</v>
      </c>
      <c r="F202" s="187">
        <v>13782</v>
      </c>
      <c r="G202" s="187">
        <v>12995</v>
      </c>
      <c r="H202" s="195">
        <v>2358</v>
      </c>
      <c r="I202" s="187">
        <v>3.4099999999999966</v>
      </c>
      <c r="J202" s="187">
        <v>-2058</v>
      </c>
      <c r="K202" s="187">
        <v>14834</v>
      </c>
      <c r="L202" s="187">
        <v>12762</v>
      </c>
      <c r="M202" s="187">
        <v>12165</v>
      </c>
      <c r="N202" s="187">
        <v>15718</v>
      </c>
      <c r="O202" s="187">
        <v>2078</v>
      </c>
      <c r="P202" s="187">
        <v>532.62999999999988</v>
      </c>
      <c r="Q202" s="187">
        <v>0</v>
      </c>
      <c r="R202" s="187">
        <v>-2382</v>
      </c>
      <c r="S202" s="187">
        <v>772</v>
      </c>
      <c r="T202" s="187">
        <v>213.62999999999994</v>
      </c>
      <c r="U202" s="187">
        <v>0</v>
      </c>
      <c r="V202" s="187">
        <v>-253</v>
      </c>
      <c r="W202" s="187">
        <v>2114</v>
      </c>
      <c r="X202" s="187">
        <v>629</v>
      </c>
      <c r="Y202" s="187">
        <v>0</v>
      </c>
      <c r="Z202" s="187">
        <v>685</v>
      </c>
      <c r="AA202" s="187">
        <v>-253</v>
      </c>
      <c r="AB202" s="187">
        <v>-253</v>
      </c>
      <c r="AC202" s="187">
        <v>-253</v>
      </c>
      <c r="AD202" s="187">
        <v>-253</v>
      </c>
      <c r="AE202" s="187">
        <v>-253</v>
      </c>
      <c r="AF202" s="187">
        <v>-793</v>
      </c>
      <c r="AG202" s="175">
        <v>8.9</v>
      </c>
      <c r="AH202" s="188">
        <v>228</v>
      </c>
      <c r="AI202" s="92">
        <f t="shared" si="23"/>
        <v>0</v>
      </c>
      <c r="AJ202" s="198">
        <v>-72</v>
      </c>
      <c r="AK202" s="196">
        <v>87</v>
      </c>
      <c r="AL202" s="197">
        <v>-268</v>
      </c>
      <c r="AN202" s="174">
        <f t="shared" si="18"/>
        <v>2357.63</v>
      </c>
      <c r="AO202" s="174">
        <f t="shared" si="19"/>
        <v>0.36999999999989086</v>
      </c>
      <c r="AQ202" s="92">
        <f t="shared" si="20"/>
        <v>13782.000000000002</v>
      </c>
      <c r="AR202" s="92">
        <f t="shared" si="21"/>
        <v>0</v>
      </c>
      <c r="AS202" s="92">
        <f t="shared" si="22"/>
        <v>787.00000000000023</v>
      </c>
      <c r="AU202" s="233">
        <v>772</v>
      </c>
      <c r="AV202" s="234">
        <v>772</v>
      </c>
      <c r="AW202" s="234">
        <v>87</v>
      </c>
      <c r="AX202" s="235">
        <v>685</v>
      </c>
      <c r="AY202" s="233">
        <v>87</v>
      </c>
      <c r="AZ202" s="234">
        <v>87</v>
      </c>
      <c r="BA202" s="234">
        <v>87</v>
      </c>
      <c r="BB202" s="234">
        <v>87</v>
      </c>
      <c r="BC202" s="234">
        <v>87</v>
      </c>
      <c r="BD202" s="235">
        <v>250</v>
      </c>
      <c r="BE202" s="233">
        <v>-2382</v>
      </c>
      <c r="BF202" s="234">
        <v>-2382</v>
      </c>
      <c r="BG202" s="234">
        <v>-268</v>
      </c>
      <c r="BH202" s="235">
        <v>-2114</v>
      </c>
      <c r="BI202" s="233">
        <v>-268</v>
      </c>
      <c r="BJ202" s="234">
        <v>-268</v>
      </c>
      <c r="BK202" s="234">
        <v>-268</v>
      </c>
      <c r="BL202" s="234">
        <v>-268</v>
      </c>
      <c r="BM202" s="234">
        <v>-268</v>
      </c>
      <c r="BN202" s="235">
        <v>-774</v>
      </c>
      <c r="BO202" s="233">
        <v>-773</v>
      </c>
      <c r="BP202" s="234">
        <v>-701</v>
      </c>
      <c r="BQ202" s="234">
        <v>-72</v>
      </c>
      <c r="BR202" s="235">
        <v>-629</v>
      </c>
      <c r="BS202" s="233">
        <v>-72</v>
      </c>
      <c r="BT202" s="234">
        <v>-72</v>
      </c>
      <c r="BU202" s="234">
        <v>-72</v>
      </c>
      <c r="BV202" s="234">
        <v>-72</v>
      </c>
      <c r="BW202" s="234">
        <v>-72</v>
      </c>
      <c r="BX202" s="235">
        <v>-269</v>
      </c>
    </row>
    <row r="203" spans="1:76">
      <c r="A203" s="186" t="s">
        <v>1050</v>
      </c>
      <c r="B203" s="187">
        <v>0</v>
      </c>
      <c r="C203" s="187">
        <v>0</v>
      </c>
      <c r="D203" s="186">
        <v>0</v>
      </c>
      <c r="E203" s="186">
        <v>0</v>
      </c>
      <c r="F203" s="187">
        <v>0</v>
      </c>
      <c r="G203" s="187">
        <v>0</v>
      </c>
      <c r="H203" s="195">
        <v>0</v>
      </c>
      <c r="I203" s="187">
        <v>0</v>
      </c>
      <c r="J203" s="187">
        <v>0</v>
      </c>
      <c r="K203" s="187">
        <v>0</v>
      </c>
      <c r="L203" s="187">
        <v>0</v>
      </c>
      <c r="M203" s="187">
        <v>0</v>
      </c>
      <c r="N203" s="187">
        <v>0</v>
      </c>
      <c r="O203" s="187">
        <v>0</v>
      </c>
      <c r="P203" s="187">
        <v>0</v>
      </c>
      <c r="Q203" s="187">
        <v>0</v>
      </c>
      <c r="R203" s="187">
        <v>0</v>
      </c>
      <c r="S203" s="187">
        <v>0</v>
      </c>
      <c r="T203" s="187">
        <v>0</v>
      </c>
      <c r="U203" s="187">
        <v>0</v>
      </c>
      <c r="V203" s="187">
        <v>0</v>
      </c>
      <c r="W203" s="187">
        <v>0</v>
      </c>
      <c r="X203" s="187">
        <v>0</v>
      </c>
      <c r="Y203" s="187">
        <v>0</v>
      </c>
      <c r="Z203" s="187">
        <v>0</v>
      </c>
      <c r="AA203" s="187">
        <v>0</v>
      </c>
      <c r="AB203" s="187">
        <v>0</v>
      </c>
      <c r="AC203" s="187">
        <v>0</v>
      </c>
      <c r="AD203" s="187">
        <v>0</v>
      </c>
      <c r="AE203" s="187">
        <v>0</v>
      </c>
      <c r="AF203" s="187">
        <v>0</v>
      </c>
      <c r="AG203" s="175">
        <v>1</v>
      </c>
      <c r="AH203" s="188">
        <v>24</v>
      </c>
      <c r="AI203" s="92">
        <f t="shared" si="23"/>
        <v>0</v>
      </c>
      <c r="AJ203" s="198">
        <v>0</v>
      </c>
      <c r="AK203" s="196">
        <v>0</v>
      </c>
      <c r="AL203" s="197">
        <v>0</v>
      </c>
      <c r="AN203" s="174">
        <f t="shared" si="18"/>
        <v>0</v>
      </c>
      <c r="AO203" s="174">
        <f t="shared" si="19"/>
        <v>0</v>
      </c>
      <c r="AQ203" s="92">
        <f t="shared" si="20"/>
        <v>0</v>
      </c>
      <c r="AR203" s="92">
        <f t="shared" si="21"/>
        <v>0</v>
      </c>
      <c r="AS203" s="92">
        <f t="shared" si="22"/>
        <v>0</v>
      </c>
      <c r="AU203" s="233">
        <v>0</v>
      </c>
      <c r="AV203" s="234">
        <v>0</v>
      </c>
      <c r="AW203" s="234">
        <v>0</v>
      </c>
      <c r="AX203" s="235">
        <v>0</v>
      </c>
      <c r="AY203" s="233">
        <v>0</v>
      </c>
      <c r="AZ203" s="234">
        <v>0</v>
      </c>
      <c r="BA203" s="234">
        <v>0</v>
      </c>
      <c r="BB203" s="234">
        <v>0</v>
      </c>
      <c r="BC203" s="234">
        <v>0</v>
      </c>
      <c r="BD203" s="235">
        <v>0</v>
      </c>
      <c r="BE203" s="233">
        <v>0</v>
      </c>
      <c r="BF203" s="234">
        <v>0</v>
      </c>
      <c r="BG203" s="234">
        <v>0</v>
      </c>
      <c r="BH203" s="235">
        <v>0</v>
      </c>
      <c r="BI203" s="233">
        <v>0</v>
      </c>
      <c r="BJ203" s="234">
        <v>0</v>
      </c>
      <c r="BK203" s="234">
        <v>0</v>
      </c>
      <c r="BL203" s="234">
        <v>0</v>
      </c>
      <c r="BM203" s="234">
        <v>0</v>
      </c>
      <c r="BN203" s="235">
        <v>0</v>
      </c>
      <c r="BO203" s="233">
        <v>0</v>
      </c>
      <c r="BP203" s="234">
        <v>0</v>
      </c>
      <c r="BQ203" s="234">
        <v>0</v>
      </c>
      <c r="BR203" s="235">
        <v>0</v>
      </c>
      <c r="BS203" s="233">
        <v>0</v>
      </c>
      <c r="BT203" s="234">
        <v>0</v>
      </c>
      <c r="BU203" s="234">
        <v>0</v>
      </c>
      <c r="BV203" s="234">
        <v>0</v>
      </c>
      <c r="BW203" s="234">
        <v>0</v>
      </c>
      <c r="BX203" s="235">
        <v>0</v>
      </c>
    </row>
    <row r="204" spans="1:76">
      <c r="A204" s="186" t="s">
        <v>1051</v>
      </c>
      <c r="B204" s="187">
        <v>0</v>
      </c>
      <c r="C204" s="187">
        <v>0</v>
      </c>
      <c r="D204" s="186">
        <v>12</v>
      </c>
      <c r="E204" s="186">
        <v>14</v>
      </c>
      <c r="F204" s="187">
        <v>32795</v>
      </c>
      <c r="G204" s="187">
        <v>24279</v>
      </c>
      <c r="H204" s="195">
        <v>3745</v>
      </c>
      <c r="I204" s="187">
        <v>823.35000000000014</v>
      </c>
      <c r="J204" s="187">
        <v>3866</v>
      </c>
      <c r="K204" s="187">
        <v>36120</v>
      </c>
      <c r="L204" s="187">
        <v>29821</v>
      </c>
      <c r="M204" s="187">
        <v>28223</v>
      </c>
      <c r="N204" s="187">
        <v>38491</v>
      </c>
      <c r="O204" s="187">
        <v>2317</v>
      </c>
      <c r="P204" s="187">
        <v>936.65999999999985</v>
      </c>
      <c r="Q204" s="187">
        <v>0</v>
      </c>
      <c r="R204" s="187">
        <v>3129</v>
      </c>
      <c r="S204" s="187">
        <v>2711</v>
      </c>
      <c r="T204" s="187">
        <v>577.65999999999985</v>
      </c>
      <c r="U204" s="187">
        <v>0</v>
      </c>
      <c r="V204" s="187">
        <v>491</v>
      </c>
      <c r="W204" s="187">
        <v>0</v>
      </c>
      <c r="X204" s="187">
        <v>1302</v>
      </c>
      <c r="Y204" s="187">
        <v>2769</v>
      </c>
      <c r="Z204" s="187">
        <v>2399</v>
      </c>
      <c r="AA204" s="187">
        <v>491</v>
      </c>
      <c r="AB204" s="187">
        <v>491</v>
      </c>
      <c r="AC204" s="187">
        <v>491</v>
      </c>
      <c r="AD204" s="187">
        <v>491</v>
      </c>
      <c r="AE204" s="187">
        <v>491</v>
      </c>
      <c r="AF204" s="187">
        <v>1411</v>
      </c>
      <c r="AG204" s="175">
        <v>8.6999999999999993</v>
      </c>
      <c r="AH204" s="188">
        <v>229</v>
      </c>
      <c r="AI204" s="92">
        <f t="shared" si="23"/>
        <v>0</v>
      </c>
      <c r="AJ204" s="198">
        <v>-181</v>
      </c>
      <c r="AK204" s="196">
        <v>312</v>
      </c>
      <c r="AL204" s="197">
        <v>360</v>
      </c>
      <c r="AN204" s="174">
        <f t="shared" si="18"/>
        <v>3744.66</v>
      </c>
      <c r="AO204" s="174">
        <f t="shared" si="19"/>
        <v>0.34000000000014552</v>
      </c>
      <c r="AQ204" s="92">
        <f t="shared" si="20"/>
        <v>32795</v>
      </c>
      <c r="AR204" s="92">
        <f t="shared" si="21"/>
        <v>0</v>
      </c>
      <c r="AS204" s="92">
        <f t="shared" si="22"/>
        <v>8516</v>
      </c>
      <c r="AU204" s="233">
        <v>2711</v>
      </c>
      <c r="AV204" s="234">
        <v>2711</v>
      </c>
      <c r="AW204" s="234">
        <v>312</v>
      </c>
      <c r="AX204" s="235">
        <v>2399</v>
      </c>
      <c r="AY204" s="233">
        <v>312</v>
      </c>
      <c r="AZ204" s="234">
        <v>312</v>
      </c>
      <c r="BA204" s="234">
        <v>312</v>
      </c>
      <c r="BB204" s="234">
        <v>312</v>
      </c>
      <c r="BC204" s="234">
        <v>312</v>
      </c>
      <c r="BD204" s="235">
        <v>839</v>
      </c>
      <c r="BE204" s="233">
        <v>3129</v>
      </c>
      <c r="BF204" s="234">
        <v>3129</v>
      </c>
      <c r="BG204" s="234">
        <v>360</v>
      </c>
      <c r="BH204" s="235">
        <v>2769</v>
      </c>
      <c r="BI204" s="233">
        <v>360</v>
      </c>
      <c r="BJ204" s="234">
        <v>360</v>
      </c>
      <c r="BK204" s="234">
        <v>360</v>
      </c>
      <c r="BL204" s="234">
        <v>360</v>
      </c>
      <c r="BM204" s="234">
        <v>360</v>
      </c>
      <c r="BN204" s="235">
        <v>969</v>
      </c>
      <c r="BO204" s="233">
        <v>-1664</v>
      </c>
      <c r="BP204" s="234">
        <v>-1483</v>
      </c>
      <c r="BQ204" s="234">
        <v>-181</v>
      </c>
      <c r="BR204" s="235">
        <v>-1302</v>
      </c>
      <c r="BS204" s="233">
        <v>-181</v>
      </c>
      <c r="BT204" s="234">
        <v>-181</v>
      </c>
      <c r="BU204" s="234">
        <v>-181</v>
      </c>
      <c r="BV204" s="234">
        <v>-181</v>
      </c>
      <c r="BW204" s="234">
        <v>-181</v>
      </c>
      <c r="BX204" s="235">
        <v>-397</v>
      </c>
    </row>
    <row r="205" spans="1:76">
      <c r="A205" s="186" t="s">
        <v>1052</v>
      </c>
      <c r="B205" s="187">
        <v>0</v>
      </c>
      <c r="C205" s="187">
        <v>0</v>
      </c>
      <c r="D205" s="186">
        <v>0</v>
      </c>
      <c r="E205" s="186">
        <v>0</v>
      </c>
      <c r="F205" s="187">
        <v>0</v>
      </c>
      <c r="G205" s="187">
        <v>0</v>
      </c>
      <c r="H205" s="195">
        <v>0</v>
      </c>
      <c r="I205" s="187">
        <v>0</v>
      </c>
      <c r="J205" s="187">
        <v>0</v>
      </c>
      <c r="K205" s="187">
        <v>0</v>
      </c>
      <c r="L205" s="187">
        <v>0</v>
      </c>
      <c r="M205" s="187">
        <v>0</v>
      </c>
      <c r="N205" s="187">
        <v>0</v>
      </c>
      <c r="O205" s="187">
        <v>0</v>
      </c>
      <c r="P205" s="187">
        <v>0</v>
      </c>
      <c r="Q205" s="187">
        <v>0</v>
      </c>
      <c r="R205" s="187">
        <v>0</v>
      </c>
      <c r="S205" s="187">
        <v>0</v>
      </c>
      <c r="T205" s="187">
        <v>0</v>
      </c>
      <c r="U205" s="187">
        <v>0</v>
      </c>
      <c r="V205" s="187">
        <v>0</v>
      </c>
      <c r="W205" s="187">
        <v>0</v>
      </c>
      <c r="X205" s="187">
        <v>0</v>
      </c>
      <c r="Y205" s="187">
        <v>0</v>
      </c>
      <c r="Z205" s="187">
        <v>0</v>
      </c>
      <c r="AA205" s="187">
        <v>0</v>
      </c>
      <c r="AB205" s="187">
        <v>0</v>
      </c>
      <c r="AC205" s="187">
        <v>0</v>
      </c>
      <c r="AD205" s="187">
        <v>0</v>
      </c>
      <c r="AE205" s="187">
        <v>0</v>
      </c>
      <c r="AF205" s="187">
        <v>0</v>
      </c>
      <c r="AG205" s="175">
        <v>1</v>
      </c>
      <c r="AH205" s="188">
        <v>230</v>
      </c>
      <c r="AI205" s="92">
        <f t="shared" si="23"/>
        <v>0</v>
      </c>
      <c r="AJ205" s="198">
        <v>0</v>
      </c>
      <c r="AK205" s="196">
        <v>0</v>
      </c>
      <c r="AL205" s="197">
        <v>0</v>
      </c>
      <c r="AN205" s="174">
        <f t="shared" si="18"/>
        <v>0</v>
      </c>
      <c r="AO205" s="174">
        <f t="shared" si="19"/>
        <v>0</v>
      </c>
      <c r="AQ205" s="92">
        <f t="shared" si="20"/>
        <v>0</v>
      </c>
      <c r="AR205" s="92">
        <f t="shared" si="21"/>
        <v>0</v>
      </c>
      <c r="AS205" s="92">
        <f t="shared" si="22"/>
        <v>0</v>
      </c>
      <c r="AU205" s="233">
        <v>0</v>
      </c>
      <c r="AV205" s="234">
        <v>0</v>
      </c>
      <c r="AW205" s="234">
        <v>0</v>
      </c>
      <c r="AX205" s="235">
        <v>0</v>
      </c>
      <c r="AY205" s="233">
        <v>0</v>
      </c>
      <c r="AZ205" s="234">
        <v>0</v>
      </c>
      <c r="BA205" s="234">
        <v>0</v>
      </c>
      <c r="BB205" s="234">
        <v>0</v>
      </c>
      <c r="BC205" s="234">
        <v>0</v>
      </c>
      <c r="BD205" s="235">
        <v>0</v>
      </c>
      <c r="BE205" s="233">
        <v>0</v>
      </c>
      <c r="BF205" s="234">
        <v>0</v>
      </c>
      <c r="BG205" s="234">
        <v>0</v>
      </c>
      <c r="BH205" s="235">
        <v>0</v>
      </c>
      <c r="BI205" s="233">
        <v>0</v>
      </c>
      <c r="BJ205" s="234">
        <v>0</v>
      </c>
      <c r="BK205" s="234">
        <v>0</v>
      </c>
      <c r="BL205" s="234">
        <v>0</v>
      </c>
      <c r="BM205" s="234">
        <v>0</v>
      </c>
      <c r="BN205" s="235">
        <v>0</v>
      </c>
      <c r="BO205" s="233">
        <v>0</v>
      </c>
      <c r="BP205" s="234">
        <v>0</v>
      </c>
      <c r="BQ205" s="234">
        <v>0</v>
      </c>
      <c r="BR205" s="235">
        <v>0</v>
      </c>
      <c r="BS205" s="233">
        <v>0</v>
      </c>
      <c r="BT205" s="234">
        <v>0</v>
      </c>
      <c r="BU205" s="234">
        <v>0</v>
      </c>
      <c r="BV205" s="234">
        <v>0</v>
      </c>
      <c r="BW205" s="234">
        <v>0</v>
      </c>
      <c r="BX205" s="235">
        <v>0</v>
      </c>
    </row>
    <row r="206" spans="1:76">
      <c r="A206" s="186" t="s">
        <v>1053</v>
      </c>
      <c r="B206" s="187">
        <v>0</v>
      </c>
      <c r="C206" s="187">
        <v>0</v>
      </c>
      <c r="D206" s="186">
        <v>0</v>
      </c>
      <c r="E206" s="186">
        <v>0</v>
      </c>
      <c r="F206" s="187">
        <v>0</v>
      </c>
      <c r="G206" s="187">
        <v>0</v>
      </c>
      <c r="H206" s="195">
        <v>0</v>
      </c>
      <c r="I206" s="187">
        <v>0</v>
      </c>
      <c r="J206" s="187">
        <v>0</v>
      </c>
      <c r="K206" s="187">
        <v>0</v>
      </c>
      <c r="L206" s="187">
        <v>0</v>
      </c>
      <c r="M206" s="187">
        <v>0</v>
      </c>
      <c r="N206" s="187">
        <v>0</v>
      </c>
      <c r="O206" s="187">
        <v>0</v>
      </c>
      <c r="P206" s="187">
        <v>0</v>
      </c>
      <c r="Q206" s="187">
        <v>0</v>
      </c>
      <c r="R206" s="187">
        <v>0</v>
      </c>
      <c r="S206" s="187">
        <v>0</v>
      </c>
      <c r="T206" s="187">
        <v>0</v>
      </c>
      <c r="U206" s="187">
        <v>0</v>
      </c>
      <c r="V206" s="187">
        <v>0</v>
      </c>
      <c r="W206" s="187">
        <v>0</v>
      </c>
      <c r="X206" s="187">
        <v>0</v>
      </c>
      <c r="Y206" s="187">
        <v>0</v>
      </c>
      <c r="Z206" s="187">
        <v>0</v>
      </c>
      <c r="AA206" s="187">
        <v>0</v>
      </c>
      <c r="AB206" s="187">
        <v>0</v>
      </c>
      <c r="AC206" s="187">
        <v>0</v>
      </c>
      <c r="AD206" s="187">
        <v>0</v>
      </c>
      <c r="AE206" s="187">
        <v>0</v>
      </c>
      <c r="AF206" s="187">
        <v>0</v>
      </c>
      <c r="AG206" s="175">
        <v>1</v>
      </c>
      <c r="AH206" s="188">
        <v>231</v>
      </c>
      <c r="AI206" s="92">
        <f t="shared" si="23"/>
        <v>0</v>
      </c>
      <c r="AJ206" s="198">
        <v>0</v>
      </c>
      <c r="AK206" s="196">
        <v>0</v>
      </c>
      <c r="AL206" s="197">
        <v>0</v>
      </c>
      <c r="AN206" s="174">
        <f t="shared" si="18"/>
        <v>0</v>
      </c>
      <c r="AO206" s="174">
        <f t="shared" si="19"/>
        <v>0</v>
      </c>
      <c r="AQ206" s="92">
        <f t="shared" si="20"/>
        <v>0</v>
      </c>
      <c r="AR206" s="92">
        <f t="shared" si="21"/>
        <v>0</v>
      </c>
      <c r="AS206" s="92">
        <f t="shared" si="22"/>
        <v>0</v>
      </c>
      <c r="AU206" s="233">
        <v>0</v>
      </c>
      <c r="AV206" s="234">
        <v>0</v>
      </c>
      <c r="AW206" s="234">
        <v>0</v>
      </c>
      <c r="AX206" s="235">
        <v>0</v>
      </c>
      <c r="AY206" s="233">
        <v>0</v>
      </c>
      <c r="AZ206" s="234">
        <v>0</v>
      </c>
      <c r="BA206" s="234">
        <v>0</v>
      </c>
      <c r="BB206" s="234">
        <v>0</v>
      </c>
      <c r="BC206" s="234">
        <v>0</v>
      </c>
      <c r="BD206" s="235">
        <v>0</v>
      </c>
      <c r="BE206" s="233">
        <v>0</v>
      </c>
      <c r="BF206" s="234">
        <v>0</v>
      </c>
      <c r="BG206" s="234">
        <v>0</v>
      </c>
      <c r="BH206" s="235">
        <v>0</v>
      </c>
      <c r="BI206" s="233">
        <v>0</v>
      </c>
      <c r="BJ206" s="234">
        <v>0</v>
      </c>
      <c r="BK206" s="234">
        <v>0</v>
      </c>
      <c r="BL206" s="234">
        <v>0</v>
      </c>
      <c r="BM206" s="234">
        <v>0</v>
      </c>
      <c r="BN206" s="235">
        <v>0</v>
      </c>
      <c r="BO206" s="233">
        <v>0</v>
      </c>
      <c r="BP206" s="234">
        <v>0</v>
      </c>
      <c r="BQ206" s="234">
        <v>0</v>
      </c>
      <c r="BR206" s="235">
        <v>0</v>
      </c>
      <c r="BS206" s="233">
        <v>0</v>
      </c>
      <c r="BT206" s="234">
        <v>0</v>
      </c>
      <c r="BU206" s="234">
        <v>0</v>
      </c>
      <c r="BV206" s="234">
        <v>0</v>
      </c>
      <c r="BW206" s="234">
        <v>0</v>
      </c>
      <c r="BX206" s="235">
        <v>0</v>
      </c>
    </row>
    <row r="207" spans="1:76">
      <c r="A207" s="186" t="s">
        <v>1054</v>
      </c>
      <c r="B207" s="187">
        <v>0</v>
      </c>
      <c r="C207" s="187">
        <v>0</v>
      </c>
      <c r="D207" s="186">
        <v>0</v>
      </c>
      <c r="E207" s="186">
        <v>0</v>
      </c>
      <c r="F207" s="187">
        <v>0</v>
      </c>
      <c r="G207" s="187">
        <v>0</v>
      </c>
      <c r="H207" s="195">
        <v>0</v>
      </c>
      <c r="I207" s="187">
        <v>0</v>
      </c>
      <c r="J207" s="187">
        <v>0</v>
      </c>
      <c r="K207" s="187">
        <v>0</v>
      </c>
      <c r="L207" s="187">
        <v>0</v>
      </c>
      <c r="M207" s="187">
        <v>0</v>
      </c>
      <c r="N207" s="187">
        <v>0</v>
      </c>
      <c r="O207" s="187">
        <v>0</v>
      </c>
      <c r="P207" s="187">
        <v>0</v>
      </c>
      <c r="Q207" s="187">
        <v>0</v>
      </c>
      <c r="R207" s="187">
        <v>0</v>
      </c>
      <c r="S207" s="187">
        <v>0</v>
      </c>
      <c r="T207" s="187">
        <v>0</v>
      </c>
      <c r="U207" s="187">
        <v>0</v>
      </c>
      <c r="V207" s="187">
        <v>0</v>
      </c>
      <c r="W207" s="187">
        <v>0</v>
      </c>
      <c r="X207" s="187">
        <v>0</v>
      </c>
      <c r="Y207" s="187">
        <v>0</v>
      </c>
      <c r="Z207" s="187">
        <v>0</v>
      </c>
      <c r="AA207" s="187">
        <v>0</v>
      </c>
      <c r="AB207" s="187">
        <v>0</v>
      </c>
      <c r="AC207" s="187">
        <v>0</v>
      </c>
      <c r="AD207" s="187">
        <v>0</v>
      </c>
      <c r="AE207" s="187">
        <v>0</v>
      </c>
      <c r="AF207" s="187">
        <v>0</v>
      </c>
      <c r="AG207" s="175">
        <v>1</v>
      </c>
      <c r="AH207" s="188">
        <v>232</v>
      </c>
      <c r="AI207" s="92">
        <f t="shared" si="23"/>
        <v>0</v>
      </c>
      <c r="AJ207" s="198">
        <v>0</v>
      </c>
      <c r="AK207" s="196">
        <v>0</v>
      </c>
      <c r="AL207" s="197">
        <v>0</v>
      </c>
      <c r="AN207" s="174">
        <f t="shared" si="18"/>
        <v>0</v>
      </c>
      <c r="AO207" s="174">
        <f t="shared" si="19"/>
        <v>0</v>
      </c>
      <c r="AQ207" s="92">
        <f t="shared" si="20"/>
        <v>0</v>
      </c>
      <c r="AR207" s="92">
        <f t="shared" si="21"/>
        <v>0</v>
      </c>
      <c r="AS207" s="92">
        <f t="shared" si="22"/>
        <v>0</v>
      </c>
      <c r="AU207" s="233">
        <v>0</v>
      </c>
      <c r="AV207" s="234">
        <v>0</v>
      </c>
      <c r="AW207" s="234">
        <v>0</v>
      </c>
      <c r="AX207" s="235">
        <v>0</v>
      </c>
      <c r="AY207" s="233">
        <v>0</v>
      </c>
      <c r="AZ207" s="234">
        <v>0</v>
      </c>
      <c r="BA207" s="234">
        <v>0</v>
      </c>
      <c r="BB207" s="234">
        <v>0</v>
      </c>
      <c r="BC207" s="234">
        <v>0</v>
      </c>
      <c r="BD207" s="235">
        <v>0</v>
      </c>
      <c r="BE207" s="233">
        <v>0</v>
      </c>
      <c r="BF207" s="234">
        <v>0</v>
      </c>
      <c r="BG207" s="234">
        <v>0</v>
      </c>
      <c r="BH207" s="235">
        <v>0</v>
      </c>
      <c r="BI207" s="233">
        <v>0</v>
      </c>
      <c r="BJ207" s="234">
        <v>0</v>
      </c>
      <c r="BK207" s="234">
        <v>0</v>
      </c>
      <c r="BL207" s="234">
        <v>0</v>
      </c>
      <c r="BM207" s="234">
        <v>0</v>
      </c>
      <c r="BN207" s="235">
        <v>0</v>
      </c>
      <c r="BO207" s="233">
        <v>0</v>
      </c>
      <c r="BP207" s="234">
        <v>0</v>
      </c>
      <c r="BQ207" s="234">
        <v>0</v>
      </c>
      <c r="BR207" s="235">
        <v>0</v>
      </c>
      <c r="BS207" s="233">
        <v>0</v>
      </c>
      <c r="BT207" s="234">
        <v>0</v>
      </c>
      <c r="BU207" s="234">
        <v>0</v>
      </c>
      <c r="BV207" s="234">
        <v>0</v>
      </c>
      <c r="BW207" s="234">
        <v>0</v>
      </c>
      <c r="BX207" s="235">
        <v>0</v>
      </c>
    </row>
    <row r="208" spans="1:76">
      <c r="A208" s="186" t="s">
        <v>1055</v>
      </c>
      <c r="B208" s="187">
        <v>0</v>
      </c>
      <c r="C208" s="187">
        <v>0</v>
      </c>
      <c r="D208" s="186">
        <v>43</v>
      </c>
      <c r="E208" s="186">
        <v>45</v>
      </c>
      <c r="F208" s="187">
        <v>52454</v>
      </c>
      <c r="G208" s="187">
        <v>71854</v>
      </c>
      <c r="H208" s="195">
        <v>6413</v>
      </c>
      <c r="I208" s="187">
        <v>711.86999999999921</v>
      </c>
      <c r="J208" s="187">
        <v>-28030</v>
      </c>
      <c r="K208" s="187">
        <v>56848</v>
      </c>
      <c r="L208" s="187">
        <v>48646</v>
      </c>
      <c r="M208" s="187">
        <v>46216</v>
      </c>
      <c r="N208" s="187">
        <v>60240</v>
      </c>
      <c r="O208" s="187">
        <v>7190</v>
      </c>
      <c r="P208" s="187">
        <v>2806.9000000000005</v>
      </c>
      <c r="Q208" s="187">
        <v>395</v>
      </c>
      <c r="R208" s="187">
        <v>-28609</v>
      </c>
      <c r="S208" s="187">
        <v>-761</v>
      </c>
      <c r="T208" s="187">
        <v>421.90000000000032</v>
      </c>
      <c r="U208" s="187">
        <v>395</v>
      </c>
      <c r="V208" s="187">
        <v>-3978</v>
      </c>
      <c r="W208" s="187">
        <v>25077</v>
      </c>
      <c r="X208" s="187">
        <v>2953</v>
      </c>
      <c r="Y208" s="187">
        <v>0</v>
      </c>
      <c r="Z208" s="187">
        <v>0</v>
      </c>
      <c r="AA208" s="187">
        <v>-3978</v>
      </c>
      <c r="AB208" s="187">
        <v>-3978</v>
      </c>
      <c r="AC208" s="187">
        <v>-3978</v>
      </c>
      <c r="AD208" s="187">
        <v>-3978</v>
      </c>
      <c r="AE208" s="187">
        <v>-3978</v>
      </c>
      <c r="AF208" s="187">
        <v>-8140</v>
      </c>
      <c r="AG208" s="175">
        <v>8.1</v>
      </c>
      <c r="AH208" s="188">
        <v>51</v>
      </c>
      <c r="AI208" s="92">
        <f t="shared" si="23"/>
        <v>0</v>
      </c>
      <c r="AJ208" s="198">
        <v>-352</v>
      </c>
      <c r="AK208" s="196">
        <v>-94</v>
      </c>
      <c r="AL208" s="197">
        <v>-3532</v>
      </c>
      <c r="AN208" s="174">
        <f t="shared" si="18"/>
        <v>6413.9000000000015</v>
      </c>
      <c r="AO208" s="174">
        <f t="shared" si="19"/>
        <v>-0.90000000000145519</v>
      </c>
      <c r="AQ208" s="92">
        <f t="shared" si="20"/>
        <v>52454</v>
      </c>
      <c r="AR208" s="92">
        <f t="shared" si="21"/>
        <v>0</v>
      </c>
      <c r="AS208" s="92">
        <f t="shared" si="22"/>
        <v>-19400</v>
      </c>
      <c r="AU208" s="233">
        <v>-761</v>
      </c>
      <c r="AV208" s="234">
        <v>-761</v>
      </c>
      <c r="AW208" s="234">
        <v>-94</v>
      </c>
      <c r="AX208" s="235">
        <v>-667</v>
      </c>
      <c r="AY208" s="233">
        <v>-94</v>
      </c>
      <c r="AZ208" s="234">
        <v>-94</v>
      </c>
      <c r="BA208" s="234">
        <v>-94</v>
      </c>
      <c r="BB208" s="234">
        <v>-94</v>
      </c>
      <c r="BC208" s="234">
        <v>-94</v>
      </c>
      <c r="BD208" s="235">
        <v>-197</v>
      </c>
      <c r="BE208" s="233">
        <v>-28608</v>
      </c>
      <c r="BF208" s="234">
        <v>-28608</v>
      </c>
      <c r="BG208" s="234">
        <v>-3532</v>
      </c>
      <c r="BH208" s="235">
        <v>-25076</v>
      </c>
      <c r="BI208" s="233">
        <v>-3532</v>
      </c>
      <c r="BJ208" s="234">
        <v>-3532</v>
      </c>
      <c r="BK208" s="234">
        <v>-3532</v>
      </c>
      <c r="BL208" s="234">
        <v>-3532</v>
      </c>
      <c r="BM208" s="234">
        <v>-3532</v>
      </c>
      <c r="BN208" s="235">
        <v>-7416</v>
      </c>
      <c r="BO208" s="233">
        <v>-2990</v>
      </c>
      <c r="BP208" s="234">
        <v>-2638</v>
      </c>
      <c r="BQ208" s="234">
        <v>-352</v>
      </c>
      <c r="BR208" s="235">
        <v>-2286</v>
      </c>
      <c r="BS208" s="233">
        <v>-352</v>
      </c>
      <c r="BT208" s="234">
        <v>-352</v>
      </c>
      <c r="BU208" s="234">
        <v>-352</v>
      </c>
      <c r="BV208" s="234">
        <v>-352</v>
      </c>
      <c r="BW208" s="234">
        <v>-352</v>
      </c>
      <c r="BX208" s="235">
        <v>-526</v>
      </c>
    </row>
    <row r="209" spans="1:76">
      <c r="A209" s="186" t="s">
        <v>1056</v>
      </c>
      <c r="B209" s="187">
        <v>2</v>
      </c>
      <c r="C209" s="187">
        <v>0</v>
      </c>
      <c r="D209" s="186">
        <v>180</v>
      </c>
      <c r="E209" s="186">
        <v>196</v>
      </c>
      <c r="F209" s="187">
        <v>1005165</v>
      </c>
      <c r="G209" s="187">
        <v>1146884</v>
      </c>
      <c r="H209" s="195">
        <v>129018</v>
      </c>
      <c r="I209" s="187">
        <v>20541.14</v>
      </c>
      <c r="J209" s="187">
        <v>-268530</v>
      </c>
      <c r="K209" s="187">
        <v>1095989</v>
      </c>
      <c r="L209" s="187">
        <v>921145</v>
      </c>
      <c r="M209" s="187">
        <v>878578</v>
      </c>
      <c r="N209" s="187">
        <v>1157821</v>
      </c>
      <c r="O209" s="187">
        <v>62479</v>
      </c>
      <c r="P209" s="187">
        <v>42025.310000000005</v>
      </c>
      <c r="Q209" s="187">
        <v>58327</v>
      </c>
      <c r="R209" s="187">
        <v>-64968</v>
      </c>
      <c r="S209" s="187">
        <v>-181825</v>
      </c>
      <c r="T209" s="187">
        <v>57757.310000000005</v>
      </c>
      <c r="U209" s="187">
        <v>58327</v>
      </c>
      <c r="V209" s="187">
        <v>-33813</v>
      </c>
      <c r="W209" s="187">
        <v>57829</v>
      </c>
      <c r="X209" s="187">
        <v>210701</v>
      </c>
      <c r="Y209" s="187">
        <v>0</v>
      </c>
      <c r="Z209" s="187">
        <v>0</v>
      </c>
      <c r="AA209" s="187">
        <v>-33813</v>
      </c>
      <c r="AB209" s="187">
        <v>-33813</v>
      </c>
      <c r="AC209" s="187">
        <v>-33813</v>
      </c>
      <c r="AD209" s="187">
        <v>-33813</v>
      </c>
      <c r="AE209" s="187">
        <v>-33813</v>
      </c>
      <c r="AF209" s="187">
        <v>-99465</v>
      </c>
      <c r="AG209" s="175">
        <v>9.1</v>
      </c>
      <c r="AH209" s="188">
        <v>233</v>
      </c>
      <c r="AI209" s="92">
        <f t="shared" si="23"/>
        <v>0</v>
      </c>
      <c r="AJ209" s="198">
        <v>-6693</v>
      </c>
      <c r="AK209" s="196">
        <v>-19981</v>
      </c>
      <c r="AL209" s="197">
        <v>-7139</v>
      </c>
      <c r="AN209" s="174">
        <f t="shared" si="18"/>
        <v>129018.31</v>
      </c>
      <c r="AO209" s="174">
        <f t="shared" si="19"/>
        <v>-0.30999999999767169</v>
      </c>
      <c r="AQ209" s="92">
        <f t="shared" si="20"/>
        <v>1005165</v>
      </c>
      <c r="AR209" s="92">
        <f t="shared" si="21"/>
        <v>0</v>
      </c>
      <c r="AS209" s="92">
        <f t="shared" si="22"/>
        <v>-141719</v>
      </c>
      <c r="AU209" s="233">
        <v>-181825</v>
      </c>
      <c r="AV209" s="234">
        <v>-181825</v>
      </c>
      <c r="AW209" s="234">
        <v>-19981</v>
      </c>
      <c r="AX209" s="235">
        <v>-161844</v>
      </c>
      <c r="AY209" s="233">
        <v>-19981</v>
      </c>
      <c r="AZ209" s="234">
        <v>-19981</v>
      </c>
      <c r="BA209" s="234">
        <v>-19981</v>
      </c>
      <c r="BB209" s="234">
        <v>-19981</v>
      </c>
      <c r="BC209" s="234">
        <v>-19981</v>
      </c>
      <c r="BD209" s="235">
        <v>-61939</v>
      </c>
      <c r="BE209" s="233">
        <v>-64968</v>
      </c>
      <c r="BF209" s="234">
        <v>-64968</v>
      </c>
      <c r="BG209" s="234">
        <v>-7139</v>
      </c>
      <c r="BH209" s="235">
        <v>-57829</v>
      </c>
      <c r="BI209" s="233">
        <v>-7139</v>
      </c>
      <c r="BJ209" s="234">
        <v>-7139</v>
      </c>
      <c r="BK209" s="234">
        <v>-7139</v>
      </c>
      <c r="BL209" s="234">
        <v>-7139</v>
      </c>
      <c r="BM209" s="234">
        <v>-7139</v>
      </c>
      <c r="BN209" s="235">
        <v>-22134</v>
      </c>
      <c r="BO209" s="233">
        <v>-62243</v>
      </c>
      <c r="BP209" s="234">
        <v>-55550</v>
      </c>
      <c r="BQ209" s="234">
        <v>-6693</v>
      </c>
      <c r="BR209" s="235">
        <v>-48857</v>
      </c>
      <c r="BS209" s="233">
        <v>-6693</v>
      </c>
      <c r="BT209" s="234">
        <v>-6693</v>
      </c>
      <c r="BU209" s="234">
        <v>-6693</v>
      </c>
      <c r="BV209" s="234">
        <v>-6693</v>
      </c>
      <c r="BW209" s="234">
        <v>-6693</v>
      </c>
      <c r="BX209" s="235">
        <v>-15392</v>
      </c>
    </row>
    <row r="210" spans="1:76">
      <c r="A210" s="186" t="s">
        <v>1057</v>
      </c>
      <c r="B210" s="187">
        <v>0</v>
      </c>
      <c r="C210" s="187">
        <v>0</v>
      </c>
      <c r="D210" s="186">
        <v>0</v>
      </c>
      <c r="E210" s="186">
        <v>0</v>
      </c>
      <c r="F210" s="187">
        <v>0</v>
      </c>
      <c r="G210" s="187">
        <v>0</v>
      </c>
      <c r="H210" s="195">
        <v>0</v>
      </c>
      <c r="I210" s="187">
        <v>0</v>
      </c>
      <c r="J210" s="187">
        <v>0</v>
      </c>
      <c r="K210" s="187">
        <v>0</v>
      </c>
      <c r="L210" s="187">
        <v>0</v>
      </c>
      <c r="M210" s="187">
        <v>0</v>
      </c>
      <c r="N210" s="187">
        <v>0</v>
      </c>
      <c r="O210" s="187">
        <v>0</v>
      </c>
      <c r="P210" s="187">
        <v>0</v>
      </c>
      <c r="Q210" s="187">
        <v>0</v>
      </c>
      <c r="R210" s="187">
        <v>0</v>
      </c>
      <c r="S210" s="187">
        <v>0</v>
      </c>
      <c r="T210" s="187">
        <v>0</v>
      </c>
      <c r="U210" s="187">
        <v>0</v>
      </c>
      <c r="V210" s="187">
        <v>0</v>
      </c>
      <c r="W210" s="187">
        <v>0</v>
      </c>
      <c r="X210" s="187">
        <v>0</v>
      </c>
      <c r="Y210" s="187">
        <v>0</v>
      </c>
      <c r="Z210" s="187">
        <v>0</v>
      </c>
      <c r="AA210" s="187">
        <v>0</v>
      </c>
      <c r="AB210" s="187">
        <v>0</v>
      </c>
      <c r="AC210" s="187">
        <v>0</v>
      </c>
      <c r="AD210" s="187">
        <v>0</v>
      </c>
      <c r="AE210" s="187">
        <v>0</v>
      </c>
      <c r="AF210" s="187">
        <v>0</v>
      </c>
      <c r="AG210" s="175">
        <v>1</v>
      </c>
      <c r="AH210" s="188">
        <v>234</v>
      </c>
      <c r="AI210" s="92">
        <f t="shared" si="23"/>
        <v>0</v>
      </c>
      <c r="AJ210" s="198">
        <v>0</v>
      </c>
      <c r="AK210" s="196">
        <v>0</v>
      </c>
      <c r="AL210" s="197">
        <v>0</v>
      </c>
      <c r="AN210" s="174">
        <f t="shared" si="18"/>
        <v>0</v>
      </c>
      <c r="AO210" s="174">
        <f t="shared" si="19"/>
        <v>0</v>
      </c>
      <c r="AQ210" s="92">
        <f t="shared" si="20"/>
        <v>0</v>
      </c>
      <c r="AR210" s="92">
        <f t="shared" si="21"/>
        <v>0</v>
      </c>
      <c r="AS210" s="92">
        <f t="shared" si="22"/>
        <v>0</v>
      </c>
      <c r="AU210" s="233">
        <v>0</v>
      </c>
      <c r="AV210" s="234">
        <v>0</v>
      </c>
      <c r="AW210" s="234">
        <v>0</v>
      </c>
      <c r="AX210" s="235">
        <v>0</v>
      </c>
      <c r="AY210" s="233">
        <v>0</v>
      </c>
      <c r="AZ210" s="234">
        <v>0</v>
      </c>
      <c r="BA210" s="234">
        <v>0</v>
      </c>
      <c r="BB210" s="234">
        <v>0</v>
      </c>
      <c r="BC210" s="234">
        <v>0</v>
      </c>
      <c r="BD210" s="235">
        <v>0</v>
      </c>
      <c r="BE210" s="233">
        <v>0</v>
      </c>
      <c r="BF210" s="234">
        <v>0</v>
      </c>
      <c r="BG210" s="234">
        <v>0</v>
      </c>
      <c r="BH210" s="235">
        <v>0</v>
      </c>
      <c r="BI210" s="233">
        <v>0</v>
      </c>
      <c r="BJ210" s="234">
        <v>0</v>
      </c>
      <c r="BK210" s="234">
        <v>0</v>
      </c>
      <c r="BL210" s="234">
        <v>0</v>
      </c>
      <c r="BM210" s="234">
        <v>0</v>
      </c>
      <c r="BN210" s="235">
        <v>0</v>
      </c>
      <c r="BO210" s="233">
        <v>0</v>
      </c>
      <c r="BP210" s="234">
        <v>0</v>
      </c>
      <c r="BQ210" s="234">
        <v>0</v>
      </c>
      <c r="BR210" s="235">
        <v>0</v>
      </c>
      <c r="BS210" s="233">
        <v>0</v>
      </c>
      <c r="BT210" s="234">
        <v>0</v>
      </c>
      <c r="BU210" s="234">
        <v>0</v>
      </c>
      <c r="BV210" s="234">
        <v>0</v>
      </c>
      <c r="BW210" s="234">
        <v>0</v>
      </c>
      <c r="BX210" s="235">
        <v>0</v>
      </c>
    </row>
    <row r="211" spans="1:76">
      <c r="A211" s="186" t="s">
        <v>1058</v>
      </c>
      <c r="B211" s="187">
        <v>0</v>
      </c>
      <c r="C211" s="187">
        <v>0</v>
      </c>
      <c r="D211" s="186">
        <v>19</v>
      </c>
      <c r="E211" s="186">
        <v>20</v>
      </c>
      <c r="F211" s="187">
        <v>190945</v>
      </c>
      <c r="G211" s="187">
        <v>286733</v>
      </c>
      <c r="H211" s="195">
        <v>11370</v>
      </c>
      <c r="I211" s="187">
        <v>3154.4699999999989</v>
      </c>
      <c r="J211" s="187">
        <v>-115105</v>
      </c>
      <c r="K211" s="187">
        <v>203412</v>
      </c>
      <c r="L211" s="187">
        <v>178908</v>
      </c>
      <c r="M211" s="187">
        <v>171482</v>
      </c>
      <c r="N211" s="187">
        <v>213745</v>
      </c>
      <c r="O211" s="187">
        <v>14627</v>
      </c>
      <c r="P211" s="187">
        <v>10669.119999999999</v>
      </c>
      <c r="Q211" s="187">
        <v>1916</v>
      </c>
      <c r="R211" s="187">
        <v>-52271</v>
      </c>
      <c r="S211" s="187">
        <v>-67396</v>
      </c>
      <c r="T211" s="187">
        <v>3333.1199999999985</v>
      </c>
      <c r="U211" s="187">
        <v>1916</v>
      </c>
      <c r="V211" s="187">
        <v>-15842</v>
      </c>
      <c r="W211" s="187">
        <v>46121</v>
      </c>
      <c r="X211" s="187">
        <v>68984</v>
      </c>
      <c r="Y211" s="187">
        <v>0</v>
      </c>
      <c r="Z211" s="187">
        <v>0</v>
      </c>
      <c r="AA211" s="187">
        <v>-15842</v>
      </c>
      <c r="AB211" s="187">
        <v>-15842</v>
      </c>
      <c r="AC211" s="187">
        <v>-15842</v>
      </c>
      <c r="AD211" s="187">
        <v>-15842</v>
      </c>
      <c r="AE211" s="187">
        <v>-15842</v>
      </c>
      <c r="AF211" s="187">
        <v>-35895</v>
      </c>
      <c r="AG211" s="175">
        <v>8.5</v>
      </c>
      <c r="AH211" s="188">
        <v>235</v>
      </c>
      <c r="AI211" s="92">
        <f t="shared" si="23"/>
        <v>0</v>
      </c>
      <c r="AJ211" s="198">
        <v>-1763</v>
      </c>
      <c r="AK211" s="196">
        <v>-7929</v>
      </c>
      <c r="AL211" s="197">
        <v>-6150</v>
      </c>
      <c r="AN211" s="174">
        <f t="shared" si="18"/>
        <v>11370.119999999999</v>
      </c>
      <c r="AO211" s="174">
        <f t="shared" si="19"/>
        <v>-0.11999999999898137</v>
      </c>
      <c r="AQ211" s="92">
        <f t="shared" si="20"/>
        <v>190945</v>
      </c>
      <c r="AR211" s="92">
        <f t="shared" si="21"/>
        <v>0</v>
      </c>
      <c r="AS211" s="92">
        <f t="shared" si="22"/>
        <v>-95788</v>
      </c>
      <c r="AU211" s="233">
        <v>-67396</v>
      </c>
      <c r="AV211" s="234">
        <v>-67396</v>
      </c>
      <c r="AW211" s="234">
        <v>-7929</v>
      </c>
      <c r="AX211" s="235">
        <v>-59467</v>
      </c>
      <c r="AY211" s="233">
        <v>-7929</v>
      </c>
      <c r="AZ211" s="234">
        <v>-7929</v>
      </c>
      <c r="BA211" s="234">
        <v>-7929</v>
      </c>
      <c r="BB211" s="234">
        <v>-7929</v>
      </c>
      <c r="BC211" s="234">
        <v>-7929</v>
      </c>
      <c r="BD211" s="235">
        <v>-19822</v>
      </c>
      <c r="BE211" s="233">
        <v>-52271</v>
      </c>
      <c r="BF211" s="234">
        <v>-52271</v>
      </c>
      <c r="BG211" s="234">
        <v>-6150</v>
      </c>
      <c r="BH211" s="235">
        <v>-46121</v>
      </c>
      <c r="BI211" s="233">
        <v>-6150</v>
      </c>
      <c r="BJ211" s="234">
        <v>-6150</v>
      </c>
      <c r="BK211" s="234">
        <v>-6150</v>
      </c>
      <c r="BL211" s="234">
        <v>-6150</v>
      </c>
      <c r="BM211" s="234">
        <v>-6150</v>
      </c>
      <c r="BN211" s="235">
        <v>-15371</v>
      </c>
      <c r="BO211" s="233">
        <v>-13043</v>
      </c>
      <c r="BP211" s="234">
        <v>-11280</v>
      </c>
      <c r="BQ211" s="234">
        <v>-1763</v>
      </c>
      <c r="BR211" s="235">
        <v>-9517</v>
      </c>
      <c r="BS211" s="233">
        <v>-1763</v>
      </c>
      <c r="BT211" s="234">
        <v>-1763</v>
      </c>
      <c r="BU211" s="234">
        <v>-1763</v>
      </c>
      <c r="BV211" s="234">
        <v>-1763</v>
      </c>
      <c r="BW211" s="234">
        <v>-1763</v>
      </c>
      <c r="BX211" s="235">
        <v>-702</v>
      </c>
    </row>
    <row r="212" spans="1:76">
      <c r="A212" s="186" t="s">
        <v>1059</v>
      </c>
      <c r="B212" s="187">
        <v>0</v>
      </c>
      <c r="C212" s="187">
        <v>0</v>
      </c>
      <c r="D212" s="186">
        <v>11</v>
      </c>
      <c r="E212" s="186">
        <v>11</v>
      </c>
      <c r="F212" s="187">
        <v>46178</v>
      </c>
      <c r="G212" s="187">
        <v>41544</v>
      </c>
      <c r="H212" s="195">
        <v>4075</v>
      </c>
      <c r="I212" s="187">
        <v>484.97999999999968</v>
      </c>
      <c r="J212" s="187">
        <v>-766</v>
      </c>
      <c r="K212" s="187">
        <v>49572</v>
      </c>
      <c r="L212" s="187">
        <v>42936</v>
      </c>
      <c r="M212" s="187">
        <v>41216</v>
      </c>
      <c r="N212" s="187">
        <v>51980</v>
      </c>
      <c r="O212" s="187">
        <v>2620</v>
      </c>
      <c r="P212" s="187">
        <v>1566.24</v>
      </c>
      <c r="Q212" s="187">
        <v>0</v>
      </c>
      <c r="R212" s="187">
        <v>-3490</v>
      </c>
      <c r="S212" s="187">
        <v>4276</v>
      </c>
      <c r="T212" s="187">
        <v>338.24</v>
      </c>
      <c r="U212" s="187">
        <v>0</v>
      </c>
      <c r="V212" s="187">
        <v>-111</v>
      </c>
      <c r="W212" s="187">
        <v>3059</v>
      </c>
      <c r="X212" s="187">
        <v>1455</v>
      </c>
      <c r="Y212" s="187">
        <v>0</v>
      </c>
      <c r="Z212" s="187">
        <v>3748</v>
      </c>
      <c r="AA212" s="187">
        <v>-111</v>
      </c>
      <c r="AB212" s="187">
        <v>-111</v>
      </c>
      <c r="AC212" s="187">
        <v>-111</v>
      </c>
      <c r="AD212" s="187">
        <v>-111</v>
      </c>
      <c r="AE212" s="187">
        <v>-111</v>
      </c>
      <c r="AF212" s="187">
        <v>-211</v>
      </c>
      <c r="AG212" s="175">
        <v>8.1</v>
      </c>
      <c r="AH212" s="188">
        <v>52</v>
      </c>
      <c r="AI212" s="92">
        <f t="shared" si="23"/>
        <v>0</v>
      </c>
      <c r="AJ212" s="198">
        <v>-208</v>
      </c>
      <c r="AK212" s="196">
        <v>528</v>
      </c>
      <c r="AL212" s="197">
        <v>-431</v>
      </c>
      <c r="AN212" s="174">
        <f t="shared" si="18"/>
        <v>4075.24</v>
      </c>
      <c r="AO212" s="174">
        <f t="shared" si="19"/>
        <v>-0.23999999999978172</v>
      </c>
      <c r="AQ212" s="92">
        <f t="shared" si="20"/>
        <v>46178</v>
      </c>
      <c r="AR212" s="92">
        <f t="shared" si="21"/>
        <v>0</v>
      </c>
      <c r="AS212" s="92">
        <f t="shared" si="22"/>
        <v>4634</v>
      </c>
      <c r="AU212" s="233">
        <v>4276</v>
      </c>
      <c r="AV212" s="234">
        <v>4276</v>
      </c>
      <c r="AW212" s="234">
        <v>528</v>
      </c>
      <c r="AX212" s="235">
        <v>3748</v>
      </c>
      <c r="AY212" s="233">
        <v>528</v>
      </c>
      <c r="AZ212" s="234">
        <v>528</v>
      </c>
      <c r="BA212" s="234">
        <v>528</v>
      </c>
      <c r="BB212" s="234">
        <v>528</v>
      </c>
      <c r="BC212" s="234">
        <v>528</v>
      </c>
      <c r="BD212" s="235">
        <v>1108</v>
      </c>
      <c r="BE212" s="233">
        <v>-3490</v>
      </c>
      <c r="BF212" s="234">
        <v>-3490</v>
      </c>
      <c r="BG212" s="234">
        <v>-431</v>
      </c>
      <c r="BH212" s="235">
        <v>-3059</v>
      </c>
      <c r="BI212" s="233">
        <v>-431</v>
      </c>
      <c r="BJ212" s="234">
        <v>-431</v>
      </c>
      <c r="BK212" s="234">
        <v>-431</v>
      </c>
      <c r="BL212" s="234">
        <v>-431</v>
      </c>
      <c r="BM212" s="234">
        <v>-431</v>
      </c>
      <c r="BN212" s="235">
        <v>-904</v>
      </c>
      <c r="BO212" s="233">
        <v>-1871</v>
      </c>
      <c r="BP212" s="234">
        <v>-1663</v>
      </c>
      <c r="BQ212" s="234">
        <v>-208</v>
      </c>
      <c r="BR212" s="235">
        <v>-1455</v>
      </c>
      <c r="BS212" s="233">
        <v>-208</v>
      </c>
      <c r="BT212" s="234">
        <v>-208</v>
      </c>
      <c r="BU212" s="234">
        <v>-208</v>
      </c>
      <c r="BV212" s="234">
        <v>-208</v>
      </c>
      <c r="BW212" s="234">
        <v>-208</v>
      </c>
      <c r="BX212" s="235">
        <v>-415</v>
      </c>
    </row>
    <row r="213" spans="1:76">
      <c r="A213" s="186" t="s">
        <v>1060</v>
      </c>
      <c r="B213" s="187">
        <v>0</v>
      </c>
      <c r="C213" s="187">
        <v>0</v>
      </c>
      <c r="D213" s="186">
        <v>0</v>
      </c>
      <c r="E213" s="186">
        <v>0</v>
      </c>
      <c r="F213" s="187">
        <v>0</v>
      </c>
      <c r="G213" s="187">
        <v>0</v>
      </c>
      <c r="H213" s="195">
        <v>0</v>
      </c>
      <c r="I213" s="187">
        <v>0</v>
      </c>
      <c r="J213" s="187">
        <v>0</v>
      </c>
      <c r="K213" s="187">
        <v>0</v>
      </c>
      <c r="L213" s="187">
        <v>0</v>
      </c>
      <c r="M213" s="187">
        <v>0</v>
      </c>
      <c r="N213" s="187">
        <v>0</v>
      </c>
      <c r="O213" s="187">
        <v>0</v>
      </c>
      <c r="P213" s="187">
        <v>0</v>
      </c>
      <c r="Q213" s="187">
        <v>0</v>
      </c>
      <c r="R213" s="187">
        <v>0</v>
      </c>
      <c r="S213" s="187">
        <v>0</v>
      </c>
      <c r="T213" s="187">
        <v>0</v>
      </c>
      <c r="U213" s="187">
        <v>0</v>
      </c>
      <c r="V213" s="187">
        <v>0</v>
      </c>
      <c r="W213" s="187">
        <v>0</v>
      </c>
      <c r="X213" s="187">
        <v>0</v>
      </c>
      <c r="Y213" s="187">
        <v>0</v>
      </c>
      <c r="Z213" s="187">
        <v>0</v>
      </c>
      <c r="AA213" s="187">
        <v>0</v>
      </c>
      <c r="AB213" s="187">
        <v>0</v>
      </c>
      <c r="AC213" s="187">
        <v>0</v>
      </c>
      <c r="AD213" s="187">
        <v>0</v>
      </c>
      <c r="AE213" s="187">
        <v>0</v>
      </c>
      <c r="AF213" s="187">
        <v>0</v>
      </c>
      <c r="AG213" s="175">
        <v>1</v>
      </c>
      <c r="AH213" s="188">
        <v>236</v>
      </c>
      <c r="AI213" s="92">
        <f t="shared" si="23"/>
        <v>0</v>
      </c>
      <c r="AJ213" s="198">
        <v>0</v>
      </c>
      <c r="AK213" s="196">
        <v>0</v>
      </c>
      <c r="AL213" s="197">
        <v>0</v>
      </c>
      <c r="AN213" s="174">
        <f t="shared" si="18"/>
        <v>0</v>
      </c>
      <c r="AO213" s="174">
        <f t="shared" si="19"/>
        <v>0</v>
      </c>
      <c r="AQ213" s="92">
        <f t="shared" si="20"/>
        <v>0</v>
      </c>
      <c r="AR213" s="92">
        <f t="shared" si="21"/>
        <v>0</v>
      </c>
      <c r="AS213" s="92">
        <f t="shared" si="22"/>
        <v>0</v>
      </c>
      <c r="AU213" s="233">
        <v>0</v>
      </c>
      <c r="AV213" s="234">
        <v>0</v>
      </c>
      <c r="AW213" s="234">
        <v>0</v>
      </c>
      <c r="AX213" s="235">
        <v>0</v>
      </c>
      <c r="AY213" s="233">
        <v>0</v>
      </c>
      <c r="AZ213" s="234">
        <v>0</v>
      </c>
      <c r="BA213" s="234">
        <v>0</v>
      </c>
      <c r="BB213" s="234">
        <v>0</v>
      </c>
      <c r="BC213" s="234">
        <v>0</v>
      </c>
      <c r="BD213" s="235">
        <v>0</v>
      </c>
      <c r="BE213" s="233">
        <v>0</v>
      </c>
      <c r="BF213" s="234">
        <v>0</v>
      </c>
      <c r="BG213" s="234">
        <v>0</v>
      </c>
      <c r="BH213" s="235">
        <v>0</v>
      </c>
      <c r="BI213" s="233">
        <v>0</v>
      </c>
      <c r="BJ213" s="234">
        <v>0</v>
      </c>
      <c r="BK213" s="234">
        <v>0</v>
      </c>
      <c r="BL213" s="234">
        <v>0</v>
      </c>
      <c r="BM213" s="234">
        <v>0</v>
      </c>
      <c r="BN213" s="235">
        <v>0</v>
      </c>
      <c r="BO213" s="233">
        <v>0</v>
      </c>
      <c r="BP213" s="234">
        <v>0</v>
      </c>
      <c r="BQ213" s="234">
        <v>0</v>
      </c>
      <c r="BR213" s="235">
        <v>0</v>
      </c>
      <c r="BS213" s="233">
        <v>0</v>
      </c>
      <c r="BT213" s="234">
        <v>0</v>
      </c>
      <c r="BU213" s="234">
        <v>0</v>
      </c>
      <c r="BV213" s="234">
        <v>0</v>
      </c>
      <c r="BW213" s="234">
        <v>0</v>
      </c>
      <c r="BX213" s="235">
        <v>0</v>
      </c>
    </row>
    <row r="214" spans="1:76">
      <c r="A214" s="186" t="s">
        <v>1061</v>
      </c>
      <c r="B214" s="187">
        <v>0</v>
      </c>
      <c r="C214" s="187">
        <v>0</v>
      </c>
      <c r="D214" s="186">
        <v>0</v>
      </c>
      <c r="E214" s="186">
        <v>0</v>
      </c>
      <c r="F214" s="187">
        <v>0</v>
      </c>
      <c r="G214" s="187">
        <v>0</v>
      </c>
      <c r="H214" s="195">
        <v>0</v>
      </c>
      <c r="I214" s="187">
        <v>0</v>
      </c>
      <c r="J214" s="187">
        <v>0</v>
      </c>
      <c r="K214" s="187">
        <v>0</v>
      </c>
      <c r="L214" s="187">
        <v>0</v>
      </c>
      <c r="M214" s="187">
        <v>0</v>
      </c>
      <c r="N214" s="187">
        <v>0</v>
      </c>
      <c r="O214" s="187">
        <v>0</v>
      </c>
      <c r="P214" s="187">
        <v>0</v>
      </c>
      <c r="Q214" s="187">
        <v>0</v>
      </c>
      <c r="R214" s="187">
        <v>0</v>
      </c>
      <c r="S214" s="187">
        <v>0</v>
      </c>
      <c r="T214" s="187">
        <v>0</v>
      </c>
      <c r="U214" s="187">
        <v>0</v>
      </c>
      <c r="V214" s="187">
        <v>0</v>
      </c>
      <c r="W214" s="187">
        <v>0</v>
      </c>
      <c r="X214" s="187">
        <v>0</v>
      </c>
      <c r="Y214" s="187">
        <v>0</v>
      </c>
      <c r="Z214" s="187">
        <v>0</v>
      </c>
      <c r="AA214" s="187">
        <v>0</v>
      </c>
      <c r="AB214" s="187">
        <v>0</v>
      </c>
      <c r="AC214" s="187">
        <v>0</v>
      </c>
      <c r="AD214" s="187">
        <v>0</v>
      </c>
      <c r="AE214" s="187">
        <v>0</v>
      </c>
      <c r="AF214" s="187">
        <v>0</v>
      </c>
      <c r="AG214" s="175">
        <v>1</v>
      </c>
      <c r="AH214" s="188">
        <v>237</v>
      </c>
      <c r="AI214" s="92">
        <f t="shared" si="23"/>
        <v>0</v>
      </c>
      <c r="AJ214" s="198">
        <v>0</v>
      </c>
      <c r="AK214" s="196">
        <v>0</v>
      </c>
      <c r="AL214" s="197">
        <v>0</v>
      </c>
      <c r="AN214" s="174">
        <f t="shared" si="18"/>
        <v>0</v>
      </c>
      <c r="AO214" s="174">
        <f t="shared" si="19"/>
        <v>0</v>
      </c>
      <c r="AQ214" s="92">
        <f t="shared" si="20"/>
        <v>0</v>
      </c>
      <c r="AR214" s="92">
        <f t="shared" si="21"/>
        <v>0</v>
      </c>
      <c r="AS214" s="92">
        <f t="shared" si="22"/>
        <v>0</v>
      </c>
      <c r="AU214" s="233">
        <v>0</v>
      </c>
      <c r="AV214" s="234">
        <v>0</v>
      </c>
      <c r="AW214" s="234">
        <v>0</v>
      </c>
      <c r="AX214" s="235">
        <v>0</v>
      </c>
      <c r="AY214" s="233">
        <v>0</v>
      </c>
      <c r="AZ214" s="234">
        <v>0</v>
      </c>
      <c r="BA214" s="234">
        <v>0</v>
      </c>
      <c r="BB214" s="234">
        <v>0</v>
      </c>
      <c r="BC214" s="234">
        <v>0</v>
      </c>
      <c r="BD214" s="235">
        <v>0</v>
      </c>
      <c r="BE214" s="233">
        <v>0</v>
      </c>
      <c r="BF214" s="234">
        <v>0</v>
      </c>
      <c r="BG214" s="234">
        <v>0</v>
      </c>
      <c r="BH214" s="235">
        <v>0</v>
      </c>
      <c r="BI214" s="233">
        <v>0</v>
      </c>
      <c r="BJ214" s="234">
        <v>0</v>
      </c>
      <c r="BK214" s="234">
        <v>0</v>
      </c>
      <c r="BL214" s="234">
        <v>0</v>
      </c>
      <c r="BM214" s="234">
        <v>0</v>
      </c>
      <c r="BN214" s="235">
        <v>0</v>
      </c>
      <c r="BO214" s="233">
        <v>0</v>
      </c>
      <c r="BP214" s="234">
        <v>0</v>
      </c>
      <c r="BQ214" s="234">
        <v>0</v>
      </c>
      <c r="BR214" s="235">
        <v>0</v>
      </c>
      <c r="BS214" s="233">
        <v>0</v>
      </c>
      <c r="BT214" s="234">
        <v>0</v>
      </c>
      <c r="BU214" s="234">
        <v>0</v>
      </c>
      <c r="BV214" s="234">
        <v>0</v>
      </c>
      <c r="BW214" s="234">
        <v>0</v>
      </c>
      <c r="BX214" s="235">
        <v>0</v>
      </c>
    </row>
    <row r="215" spans="1:76">
      <c r="A215" s="186" t="s">
        <v>1062</v>
      </c>
      <c r="B215" s="187">
        <v>0</v>
      </c>
      <c r="C215" s="187">
        <v>0</v>
      </c>
      <c r="D215" s="186">
        <v>15</v>
      </c>
      <c r="E215" s="186">
        <v>16</v>
      </c>
      <c r="F215" s="187">
        <v>28380</v>
      </c>
      <c r="G215" s="187">
        <v>32544</v>
      </c>
      <c r="H215" s="195">
        <v>4034</v>
      </c>
      <c r="I215" s="187">
        <v>3.2000000000000099</v>
      </c>
      <c r="J215" s="187">
        <v>-9418</v>
      </c>
      <c r="K215" s="187">
        <v>30470</v>
      </c>
      <c r="L215" s="187">
        <v>26423</v>
      </c>
      <c r="M215" s="187">
        <v>25149</v>
      </c>
      <c r="N215" s="187">
        <v>32119</v>
      </c>
      <c r="O215" s="187">
        <v>3788</v>
      </c>
      <c r="P215" s="187">
        <v>1291.77</v>
      </c>
      <c r="Q215" s="187">
        <v>0</v>
      </c>
      <c r="R215" s="187">
        <v>-10797</v>
      </c>
      <c r="S215" s="187">
        <v>1655</v>
      </c>
      <c r="T215" s="187">
        <v>101.76999999999992</v>
      </c>
      <c r="U215" s="187">
        <v>0</v>
      </c>
      <c r="V215" s="187">
        <v>-1046</v>
      </c>
      <c r="W215" s="187">
        <v>9738</v>
      </c>
      <c r="X215" s="187">
        <v>1173</v>
      </c>
      <c r="Y215" s="187">
        <v>0</v>
      </c>
      <c r="Z215" s="187">
        <v>1493</v>
      </c>
      <c r="AA215" s="187">
        <v>-1046</v>
      </c>
      <c r="AB215" s="187">
        <v>-1046</v>
      </c>
      <c r="AC215" s="187">
        <v>-1046</v>
      </c>
      <c r="AD215" s="187">
        <v>-1046</v>
      </c>
      <c r="AE215" s="187">
        <v>-1046</v>
      </c>
      <c r="AF215" s="187">
        <v>-4188</v>
      </c>
      <c r="AG215" s="175">
        <v>10.199999999999999</v>
      </c>
      <c r="AH215" s="188">
        <v>238</v>
      </c>
      <c r="AI215" s="92">
        <f t="shared" si="23"/>
        <v>0</v>
      </c>
      <c r="AJ215" s="198">
        <v>-149</v>
      </c>
      <c r="AK215" s="196">
        <v>162</v>
      </c>
      <c r="AL215" s="197">
        <v>-1059</v>
      </c>
      <c r="AN215" s="174">
        <f t="shared" si="18"/>
        <v>4033.7700000000004</v>
      </c>
      <c r="AO215" s="174">
        <f t="shared" si="19"/>
        <v>0.22999999999956344</v>
      </c>
      <c r="AQ215" s="92">
        <f t="shared" si="20"/>
        <v>28380</v>
      </c>
      <c r="AR215" s="92">
        <f t="shared" si="21"/>
        <v>0</v>
      </c>
      <c r="AS215" s="92">
        <f t="shared" si="22"/>
        <v>-4163.9999999999991</v>
      </c>
      <c r="AU215" s="233">
        <v>1655</v>
      </c>
      <c r="AV215" s="234">
        <v>1655</v>
      </c>
      <c r="AW215" s="234">
        <v>162</v>
      </c>
      <c r="AX215" s="235">
        <v>1493</v>
      </c>
      <c r="AY215" s="233">
        <v>162</v>
      </c>
      <c r="AZ215" s="234">
        <v>162</v>
      </c>
      <c r="BA215" s="234">
        <v>162</v>
      </c>
      <c r="BB215" s="234">
        <v>162</v>
      </c>
      <c r="BC215" s="234">
        <v>162</v>
      </c>
      <c r="BD215" s="235">
        <v>683</v>
      </c>
      <c r="BE215" s="233">
        <v>-10797</v>
      </c>
      <c r="BF215" s="234">
        <v>-10797</v>
      </c>
      <c r="BG215" s="234">
        <v>-1059</v>
      </c>
      <c r="BH215" s="235">
        <v>-9738</v>
      </c>
      <c r="BI215" s="233">
        <v>-1059</v>
      </c>
      <c r="BJ215" s="234">
        <v>-1059</v>
      </c>
      <c r="BK215" s="234">
        <v>-1059</v>
      </c>
      <c r="BL215" s="234">
        <v>-1059</v>
      </c>
      <c r="BM215" s="234">
        <v>-1059</v>
      </c>
      <c r="BN215" s="235">
        <v>-4443</v>
      </c>
      <c r="BO215" s="233">
        <v>-1471</v>
      </c>
      <c r="BP215" s="234">
        <v>-1322</v>
      </c>
      <c r="BQ215" s="234">
        <v>-149</v>
      </c>
      <c r="BR215" s="235">
        <v>-1173</v>
      </c>
      <c r="BS215" s="233">
        <v>-149</v>
      </c>
      <c r="BT215" s="234">
        <v>-149</v>
      </c>
      <c r="BU215" s="234">
        <v>-149</v>
      </c>
      <c r="BV215" s="234">
        <v>-149</v>
      </c>
      <c r="BW215" s="234">
        <v>-149</v>
      </c>
      <c r="BX215" s="235">
        <v>-428</v>
      </c>
    </row>
    <row r="216" spans="1:76">
      <c r="A216" s="186" t="s">
        <v>1063</v>
      </c>
      <c r="B216" s="187">
        <v>0</v>
      </c>
      <c r="C216" s="187">
        <v>0</v>
      </c>
      <c r="D216" s="186">
        <v>0</v>
      </c>
      <c r="E216" s="186">
        <v>0</v>
      </c>
      <c r="F216" s="187">
        <v>0</v>
      </c>
      <c r="G216" s="187">
        <v>0</v>
      </c>
      <c r="H216" s="195">
        <v>0</v>
      </c>
      <c r="I216" s="187">
        <v>0</v>
      </c>
      <c r="J216" s="187">
        <v>0</v>
      </c>
      <c r="K216" s="187">
        <v>0</v>
      </c>
      <c r="L216" s="187">
        <v>0</v>
      </c>
      <c r="M216" s="187">
        <v>0</v>
      </c>
      <c r="N216" s="187">
        <v>0</v>
      </c>
      <c r="O216" s="187">
        <v>0</v>
      </c>
      <c r="P216" s="187">
        <v>0</v>
      </c>
      <c r="Q216" s="187">
        <v>0</v>
      </c>
      <c r="R216" s="187">
        <v>0</v>
      </c>
      <c r="S216" s="187">
        <v>0</v>
      </c>
      <c r="T216" s="187">
        <v>0</v>
      </c>
      <c r="U216" s="187">
        <v>0</v>
      </c>
      <c r="V216" s="187">
        <v>0</v>
      </c>
      <c r="W216" s="187">
        <v>0</v>
      </c>
      <c r="X216" s="187">
        <v>0</v>
      </c>
      <c r="Y216" s="187">
        <v>0</v>
      </c>
      <c r="Z216" s="187">
        <v>0</v>
      </c>
      <c r="AA216" s="187">
        <v>0</v>
      </c>
      <c r="AB216" s="187">
        <v>0</v>
      </c>
      <c r="AC216" s="187">
        <v>0</v>
      </c>
      <c r="AD216" s="187">
        <v>0</v>
      </c>
      <c r="AE216" s="187">
        <v>0</v>
      </c>
      <c r="AF216" s="187">
        <v>0</v>
      </c>
      <c r="AG216" s="175">
        <v>1</v>
      </c>
      <c r="AH216" s="188">
        <v>239</v>
      </c>
      <c r="AI216" s="92">
        <f t="shared" si="23"/>
        <v>0</v>
      </c>
      <c r="AJ216" s="198">
        <v>0</v>
      </c>
      <c r="AK216" s="196">
        <v>0</v>
      </c>
      <c r="AL216" s="197">
        <v>0</v>
      </c>
      <c r="AN216" s="174">
        <f t="shared" si="18"/>
        <v>0</v>
      </c>
      <c r="AO216" s="174">
        <f t="shared" si="19"/>
        <v>0</v>
      </c>
      <c r="AQ216" s="92">
        <f t="shared" si="20"/>
        <v>0</v>
      </c>
      <c r="AR216" s="92">
        <f t="shared" si="21"/>
        <v>0</v>
      </c>
      <c r="AS216" s="92">
        <f t="shared" si="22"/>
        <v>0</v>
      </c>
      <c r="AU216" s="233">
        <v>0</v>
      </c>
      <c r="AV216" s="234">
        <v>0</v>
      </c>
      <c r="AW216" s="234">
        <v>0</v>
      </c>
      <c r="AX216" s="235">
        <v>0</v>
      </c>
      <c r="AY216" s="233">
        <v>0</v>
      </c>
      <c r="AZ216" s="234">
        <v>0</v>
      </c>
      <c r="BA216" s="234">
        <v>0</v>
      </c>
      <c r="BB216" s="234">
        <v>0</v>
      </c>
      <c r="BC216" s="234">
        <v>0</v>
      </c>
      <c r="BD216" s="235">
        <v>0</v>
      </c>
      <c r="BE216" s="233">
        <v>0</v>
      </c>
      <c r="BF216" s="234">
        <v>0</v>
      </c>
      <c r="BG216" s="234">
        <v>0</v>
      </c>
      <c r="BH216" s="235">
        <v>0</v>
      </c>
      <c r="BI216" s="233">
        <v>0</v>
      </c>
      <c r="BJ216" s="234">
        <v>0</v>
      </c>
      <c r="BK216" s="234">
        <v>0</v>
      </c>
      <c r="BL216" s="234">
        <v>0</v>
      </c>
      <c r="BM216" s="234">
        <v>0</v>
      </c>
      <c r="BN216" s="235">
        <v>0</v>
      </c>
      <c r="BO216" s="233">
        <v>0</v>
      </c>
      <c r="BP216" s="234">
        <v>0</v>
      </c>
      <c r="BQ216" s="234">
        <v>0</v>
      </c>
      <c r="BR216" s="235">
        <v>0</v>
      </c>
      <c r="BS216" s="233">
        <v>0</v>
      </c>
      <c r="BT216" s="234">
        <v>0</v>
      </c>
      <c r="BU216" s="234">
        <v>0</v>
      </c>
      <c r="BV216" s="234">
        <v>0</v>
      </c>
      <c r="BW216" s="234">
        <v>0</v>
      </c>
      <c r="BX216" s="235">
        <v>0</v>
      </c>
    </row>
    <row r="217" spans="1:76">
      <c r="A217" s="186" t="s">
        <v>1064</v>
      </c>
      <c r="B217" s="187">
        <v>0</v>
      </c>
      <c r="C217" s="187">
        <v>0</v>
      </c>
      <c r="D217" s="186">
        <v>0</v>
      </c>
      <c r="E217" s="186">
        <v>0</v>
      </c>
      <c r="F217" s="187">
        <v>0</v>
      </c>
      <c r="G217" s="187">
        <v>0</v>
      </c>
      <c r="H217" s="195">
        <v>0</v>
      </c>
      <c r="I217" s="187">
        <v>0</v>
      </c>
      <c r="J217" s="187">
        <v>0</v>
      </c>
      <c r="K217" s="187">
        <v>0</v>
      </c>
      <c r="L217" s="187">
        <v>0</v>
      </c>
      <c r="M217" s="187">
        <v>0</v>
      </c>
      <c r="N217" s="187">
        <v>0</v>
      </c>
      <c r="O217" s="187">
        <v>0</v>
      </c>
      <c r="P217" s="187">
        <v>0</v>
      </c>
      <c r="Q217" s="187">
        <v>0</v>
      </c>
      <c r="R217" s="187">
        <v>0</v>
      </c>
      <c r="S217" s="187">
        <v>0</v>
      </c>
      <c r="T217" s="187">
        <v>0</v>
      </c>
      <c r="U217" s="187">
        <v>0</v>
      </c>
      <c r="V217" s="187">
        <v>0</v>
      </c>
      <c r="W217" s="187">
        <v>0</v>
      </c>
      <c r="X217" s="187">
        <v>0</v>
      </c>
      <c r="Y217" s="187">
        <v>0</v>
      </c>
      <c r="Z217" s="187">
        <v>0</v>
      </c>
      <c r="AA217" s="187">
        <v>0</v>
      </c>
      <c r="AB217" s="187">
        <v>0</v>
      </c>
      <c r="AC217" s="187">
        <v>0</v>
      </c>
      <c r="AD217" s="187">
        <v>0</v>
      </c>
      <c r="AE217" s="187">
        <v>0</v>
      </c>
      <c r="AF217" s="187">
        <v>0</v>
      </c>
      <c r="AG217" s="175">
        <v>1</v>
      </c>
      <c r="AH217" s="188">
        <v>240</v>
      </c>
      <c r="AI217" s="92">
        <f t="shared" si="23"/>
        <v>0</v>
      </c>
      <c r="AJ217" s="198">
        <v>0</v>
      </c>
      <c r="AK217" s="196">
        <v>0</v>
      </c>
      <c r="AL217" s="197">
        <v>0</v>
      </c>
      <c r="AN217" s="174">
        <f t="shared" si="18"/>
        <v>0</v>
      </c>
      <c r="AO217" s="174">
        <f t="shared" si="19"/>
        <v>0</v>
      </c>
      <c r="AQ217" s="92">
        <f t="shared" si="20"/>
        <v>0</v>
      </c>
      <c r="AR217" s="92">
        <f t="shared" si="21"/>
        <v>0</v>
      </c>
      <c r="AS217" s="92">
        <f t="shared" si="22"/>
        <v>0</v>
      </c>
      <c r="AU217" s="233">
        <v>0</v>
      </c>
      <c r="AV217" s="234">
        <v>0</v>
      </c>
      <c r="AW217" s="234">
        <v>0</v>
      </c>
      <c r="AX217" s="235">
        <v>0</v>
      </c>
      <c r="AY217" s="233">
        <v>0</v>
      </c>
      <c r="AZ217" s="234">
        <v>0</v>
      </c>
      <c r="BA217" s="234">
        <v>0</v>
      </c>
      <c r="BB217" s="234">
        <v>0</v>
      </c>
      <c r="BC217" s="234">
        <v>0</v>
      </c>
      <c r="BD217" s="235">
        <v>0</v>
      </c>
      <c r="BE217" s="233">
        <v>0</v>
      </c>
      <c r="BF217" s="234">
        <v>0</v>
      </c>
      <c r="BG217" s="234">
        <v>0</v>
      </c>
      <c r="BH217" s="235">
        <v>0</v>
      </c>
      <c r="BI217" s="233">
        <v>0</v>
      </c>
      <c r="BJ217" s="234">
        <v>0</v>
      </c>
      <c r="BK217" s="234">
        <v>0</v>
      </c>
      <c r="BL217" s="234">
        <v>0</v>
      </c>
      <c r="BM217" s="234">
        <v>0</v>
      </c>
      <c r="BN217" s="235">
        <v>0</v>
      </c>
      <c r="BO217" s="233">
        <v>0</v>
      </c>
      <c r="BP217" s="234">
        <v>0</v>
      </c>
      <c r="BQ217" s="234">
        <v>0</v>
      </c>
      <c r="BR217" s="235">
        <v>0</v>
      </c>
      <c r="BS217" s="233">
        <v>0</v>
      </c>
      <c r="BT217" s="234">
        <v>0</v>
      </c>
      <c r="BU217" s="234">
        <v>0</v>
      </c>
      <c r="BV217" s="234">
        <v>0</v>
      </c>
      <c r="BW217" s="234">
        <v>0</v>
      </c>
      <c r="BX217" s="235">
        <v>0</v>
      </c>
    </row>
    <row r="218" spans="1:76">
      <c r="A218" s="186" t="s">
        <v>1065</v>
      </c>
      <c r="B218" s="187">
        <v>0</v>
      </c>
      <c r="C218" s="187">
        <v>0</v>
      </c>
      <c r="D218" s="186">
        <v>19</v>
      </c>
      <c r="E218" s="186">
        <v>20</v>
      </c>
      <c r="F218" s="187">
        <v>497</v>
      </c>
      <c r="G218" s="187">
        <v>5717</v>
      </c>
      <c r="H218" s="195">
        <v>44</v>
      </c>
      <c r="I218" s="187">
        <v>0</v>
      </c>
      <c r="J218" s="187">
        <v>-5581</v>
      </c>
      <c r="K218" s="187">
        <v>578</v>
      </c>
      <c r="L218" s="187">
        <v>440</v>
      </c>
      <c r="M218" s="187">
        <v>395</v>
      </c>
      <c r="N218" s="187">
        <v>657</v>
      </c>
      <c r="O218" s="187">
        <v>422</v>
      </c>
      <c r="P218" s="187">
        <v>219</v>
      </c>
      <c r="Q218" s="187">
        <v>0</v>
      </c>
      <c r="R218" s="187">
        <v>-5800</v>
      </c>
      <c r="S218" s="187">
        <v>-61</v>
      </c>
      <c r="T218" s="187">
        <v>0</v>
      </c>
      <c r="U218" s="187">
        <v>0</v>
      </c>
      <c r="V218" s="187">
        <v>-597</v>
      </c>
      <c r="W218" s="187">
        <v>5242</v>
      </c>
      <c r="X218" s="187">
        <v>339</v>
      </c>
      <c r="Y218" s="187">
        <v>0</v>
      </c>
      <c r="Z218" s="187">
        <v>0</v>
      </c>
      <c r="AA218" s="187">
        <v>-597</v>
      </c>
      <c r="AB218" s="187">
        <v>-597</v>
      </c>
      <c r="AC218" s="187">
        <v>-597</v>
      </c>
      <c r="AD218" s="187">
        <v>-597</v>
      </c>
      <c r="AE218" s="187">
        <v>-597</v>
      </c>
      <c r="AF218" s="187">
        <v>-2596</v>
      </c>
      <c r="AG218" s="175">
        <v>10.4</v>
      </c>
      <c r="AH218" s="188">
        <v>241</v>
      </c>
      <c r="AI218" s="92">
        <f t="shared" si="23"/>
        <v>0</v>
      </c>
      <c r="AJ218" s="198">
        <v>-33</v>
      </c>
      <c r="AK218" s="196">
        <v>-6</v>
      </c>
      <c r="AL218" s="197">
        <v>-558</v>
      </c>
      <c r="AN218" s="174">
        <f t="shared" si="18"/>
        <v>44</v>
      </c>
      <c r="AO218" s="174">
        <f t="shared" si="19"/>
        <v>0</v>
      </c>
      <c r="AQ218" s="92">
        <f t="shared" si="20"/>
        <v>497</v>
      </c>
      <c r="AR218" s="92">
        <f t="shared" si="21"/>
        <v>0</v>
      </c>
      <c r="AS218" s="92">
        <f t="shared" si="22"/>
        <v>-5220</v>
      </c>
      <c r="AU218" s="233">
        <v>-61</v>
      </c>
      <c r="AV218" s="234">
        <v>-61</v>
      </c>
      <c r="AW218" s="234">
        <v>-6</v>
      </c>
      <c r="AX218" s="235">
        <v>-55</v>
      </c>
      <c r="AY218" s="233">
        <v>-6</v>
      </c>
      <c r="AZ218" s="234">
        <v>-6</v>
      </c>
      <c r="BA218" s="234">
        <v>-6</v>
      </c>
      <c r="BB218" s="234">
        <v>-6</v>
      </c>
      <c r="BC218" s="234">
        <v>-6</v>
      </c>
      <c r="BD218" s="235">
        <v>-25</v>
      </c>
      <c r="BE218" s="233">
        <v>-5800</v>
      </c>
      <c r="BF218" s="234">
        <v>-5800</v>
      </c>
      <c r="BG218" s="234">
        <v>-558</v>
      </c>
      <c r="BH218" s="235">
        <v>-5242</v>
      </c>
      <c r="BI218" s="233">
        <v>-558</v>
      </c>
      <c r="BJ218" s="234">
        <v>-558</v>
      </c>
      <c r="BK218" s="234">
        <v>-558</v>
      </c>
      <c r="BL218" s="234">
        <v>-558</v>
      </c>
      <c r="BM218" s="234">
        <v>-558</v>
      </c>
      <c r="BN218" s="235">
        <v>-2452</v>
      </c>
      <c r="BO218" s="233">
        <v>-350</v>
      </c>
      <c r="BP218" s="234">
        <v>-317</v>
      </c>
      <c r="BQ218" s="234">
        <v>-33</v>
      </c>
      <c r="BR218" s="235">
        <v>-284</v>
      </c>
      <c r="BS218" s="233">
        <v>-33</v>
      </c>
      <c r="BT218" s="234">
        <v>-33</v>
      </c>
      <c r="BU218" s="234">
        <v>-33</v>
      </c>
      <c r="BV218" s="234">
        <v>-33</v>
      </c>
      <c r="BW218" s="234">
        <v>-33</v>
      </c>
      <c r="BX218" s="235">
        <v>-119</v>
      </c>
    </row>
    <row r="219" spans="1:76">
      <c r="A219" s="186" t="s">
        <v>1066</v>
      </c>
      <c r="B219" s="187">
        <v>0</v>
      </c>
      <c r="C219" s="187">
        <v>0</v>
      </c>
      <c r="D219" s="186">
        <v>9</v>
      </c>
      <c r="E219" s="186">
        <v>10</v>
      </c>
      <c r="F219" s="187">
        <v>27504</v>
      </c>
      <c r="G219" s="187">
        <v>19790</v>
      </c>
      <c r="H219" s="195">
        <v>2665</v>
      </c>
      <c r="I219" s="187">
        <v>150.35999999999996</v>
      </c>
      <c r="J219" s="187">
        <v>3847</v>
      </c>
      <c r="K219" s="187">
        <v>31229</v>
      </c>
      <c r="L219" s="187">
        <v>24168</v>
      </c>
      <c r="M219" s="187">
        <v>22753</v>
      </c>
      <c r="N219" s="187">
        <v>33420</v>
      </c>
      <c r="O219" s="187">
        <v>1573</v>
      </c>
      <c r="P219" s="187">
        <v>758.93000000000006</v>
      </c>
      <c r="Q219" s="187">
        <v>0</v>
      </c>
      <c r="R219" s="187">
        <v>4909</v>
      </c>
      <c r="S219" s="187">
        <v>547</v>
      </c>
      <c r="T219" s="187">
        <v>73.930000000000007</v>
      </c>
      <c r="U219" s="187">
        <v>0</v>
      </c>
      <c r="V219" s="187">
        <v>333</v>
      </c>
      <c r="W219" s="187">
        <v>0</v>
      </c>
      <c r="X219" s="187">
        <v>1134</v>
      </c>
      <c r="Y219" s="187">
        <v>4482</v>
      </c>
      <c r="Z219" s="187">
        <v>499</v>
      </c>
      <c r="AA219" s="187">
        <v>333</v>
      </c>
      <c r="AB219" s="187">
        <v>333</v>
      </c>
      <c r="AC219" s="187">
        <v>333</v>
      </c>
      <c r="AD219" s="187">
        <v>333</v>
      </c>
      <c r="AE219" s="187">
        <v>333</v>
      </c>
      <c r="AF219" s="187">
        <v>2182</v>
      </c>
      <c r="AG219" s="175">
        <v>11.5</v>
      </c>
      <c r="AH219" s="188">
        <v>242</v>
      </c>
      <c r="AI219" s="92">
        <f t="shared" si="23"/>
        <v>0</v>
      </c>
      <c r="AJ219" s="198">
        <v>-142</v>
      </c>
      <c r="AK219" s="196">
        <v>48</v>
      </c>
      <c r="AL219" s="197">
        <v>427</v>
      </c>
      <c r="AN219" s="174">
        <f t="shared" si="18"/>
        <v>2664.9300000000003</v>
      </c>
      <c r="AO219" s="174">
        <f t="shared" si="19"/>
        <v>6.9999999999708962E-2</v>
      </c>
      <c r="AQ219" s="92">
        <f t="shared" si="20"/>
        <v>27504</v>
      </c>
      <c r="AR219" s="92">
        <f t="shared" si="21"/>
        <v>0</v>
      </c>
      <c r="AS219" s="92">
        <f t="shared" si="22"/>
        <v>7714</v>
      </c>
      <c r="AU219" s="233">
        <v>547</v>
      </c>
      <c r="AV219" s="234">
        <v>547</v>
      </c>
      <c r="AW219" s="234">
        <v>48</v>
      </c>
      <c r="AX219" s="235">
        <v>499</v>
      </c>
      <c r="AY219" s="233">
        <v>48</v>
      </c>
      <c r="AZ219" s="234">
        <v>48</v>
      </c>
      <c r="BA219" s="234">
        <v>48</v>
      </c>
      <c r="BB219" s="234">
        <v>48</v>
      </c>
      <c r="BC219" s="234">
        <v>48</v>
      </c>
      <c r="BD219" s="235">
        <v>259</v>
      </c>
      <c r="BE219" s="233">
        <v>4909</v>
      </c>
      <c r="BF219" s="234">
        <v>4909</v>
      </c>
      <c r="BG219" s="234">
        <v>427</v>
      </c>
      <c r="BH219" s="235">
        <v>4482</v>
      </c>
      <c r="BI219" s="233">
        <v>427</v>
      </c>
      <c r="BJ219" s="234">
        <v>427</v>
      </c>
      <c r="BK219" s="234">
        <v>427</v>
      </c>
      <c r="BL219" s="234">
        <v>427</v>
      </c>
      <c r="BM219" s="234">
        <v>427</v>
      </c>
      <c r="BN219" s="235">
        <v>2347</v>
      </c>
      <c r="BO219" s="233">
        <v>-1418</v>
      </c>
      <c r="BP219" s="234">
        <v>-1276</v>
      </c>
      <c r="BQ219" s="234">
        <v>-142</v>
      </c>
      <c r="BR219" s="235">
        <v>-1134</v>
      </c>
      <c r="BS219" s="233">
        <v>-142</v>
      </c>
      <c r="BT219" s="234">
        <v>-142</v>
      </c>
      <c r="BU219" s="234">
        <v>-142</v>
      </c>
      <c r="BV219" s="234">
        <v>-142</v>
      </c>
      <c r="BW219" s="234">
        <v>-142</v>
      </c>
      <c r="BX219" s="235">
        <v>-424</v>
      </c>
    </row>
    <row r="220" spans="1:76">
      <c r="A220" s="186" t="s">
        <v>1067</v>
      </c>
      <c r="B220" s="187">
        <v>2</v>
      </c>
      <c r="C220" s="187">
        <v>0</v>
      </c>
      <c r="D220" s="186">
        <v>179</v>
      </c>
      <c r="E220" s="186">
        <v>196</v>
      </c>
      <c r="F220" s="187">
        <v>479264</v>
      </c>
      <c r="G220" s="187">
        <v>475800</v>
      </c>
      <c r="H220" s="195">
        <v>43421</v>
      </c>
      <c r="I220" s="187">
        <v>10229.810000000001</v>
      </c>
      <c r="J220" s="187">
        <v>-45988</v>
      </c>
      <c r="K220" s="187">
        <v>517650</v>
      </c>
      <c r="L220" s="187">
        <v>442941</v>
      </c>
      <c r="M220" s="187">
        <v>422697</v>
      </c>
      <c r="N220" s="187">
        <v>546323</v>
      </c>
      <c r="O220" s="187">
        <v>31473</v>
      </c>
      <c r="P220" s="187">
        <v>17772.050000000017</v>
      </c>
      <c r="Q220" s="187">
        <v>0</v>
      </c>
      <c r="R220" s="187">
        <v>-61424</v>
      </c>
      <c r="S220" s="187">
        <v>31780</v>
      </c>
      <c r="T220" s="187">
        <v>16137.050000000017</v>
      </c>
      <c r="U220" s="187">
        <v>0</v>
      </c>
      <c r="V220" s="187">
        <v>-5824</v>
      </c>
      <c r="W220" s="187">
        <v>54890</v>
      </c>
      <c r="X220" s="187">
        <v>19497</v>
      </c>
      <c r="Y220" s="187">
        <v>0</v>
      </c>
      <c r="Z220" s="187">
        <v>28399</v>
      </c>
      <c r="AA220" s="187">
        <v>-5824</v>
      </c>
      <c r="AB220" s="187">
        <v>-5824</v>
      </c>
      <c r="AC220" s="187">
        <v>-5824</v>
      </c>
      <c r="AD220" s="187">
        <v>-5824</v>
      </c>
      <c r="AE220" s="187">
        <v>-5824</v>
      </c>
      <c r="AF220" s="187">
        <v>-16868</v>
      </c>
      <c r="AG220" s="175">
        <v>9.4</v>
      </c>
      <c r="AH220" s="188">
        <v>2</v>
      </c>
      <c r="AI220" s="92">
        <f t="shared" si="23"/>
        <v>0</v>
      </c>
      <c r="AJ220" s="198">
        <v>-2671</v>
      </c>
      <c r="AK220" s="196">
        <v>3381</v>
      </c>
      <c r="AL220" s="197">
        <v>-6534</v>
      </c>
      <c r="AN220" s="174">
        <f t="shared" si="18"/>
        <v>43421.050000000017</v>
      </c>
      <c r="AO220" s="174">
        <f t="shared" si="19"/>
        <v>-5.0000000017462298E-2</v>
      </c>
      <c r="AQ220" s="92">
        <f t="shared" si="20"/>
        <v>479264</v>
      </c>
      <c r="AR220" s="92">
        <f t="shared" si="21"/>
        <v>0</v>
      </c>
      <c r="AS220" s="92">
        <f t="shared" si="22"/>
        <v>3464</v>
      </c>
      <c r="AU220" s="233">
        <v>31780</v>
      </c>
      <c r="AV220" s="234">
        <v>31780</v>
      </c>
      <c r="AW220" s="234">
        <v>3381</v>
      </c>
      <c r="AX220" s="235">
        <v>28399</v>
      </c>
      <c r="AY220" s="233">
        <v>3381</v>
      </c>
      <c r="AZ220" s="234">
        <v>3381</v>
      </c>
      <c r="BA220" s="234">
        <v>3381</v>
      </c>
      <c r="BB220" s="234">
        <v>3381</v>
      </c>
      <c r="BC220" s="234">
        <v>3381</v>
      </c>
      <c r="BD220" s="235">
        <v>11494</v>
      </c>
      <c r="BE220" s="233">
        <v>-61424</v>
      </c>
      <c r="BF220" s="234">
        <v>-61424</v>
      </c>
      <c r="BG220" s="234">
        <v>-6534</v>
      </c>
      <c r="BH220" s="235">
        <v>-54890</v>
      </c>
      <c r="BI220" s="233">
        <v>-6534</v>
      </c>
      <c r="BJ220" s="234">
        <v>-6534</v>
      </c>
      <c r="BK220" s="234">
        <v>-6534</v>
      </c>
      <c r="BL220" s="234">
        <v>-6534</v>
      </c>
      <c r="BM220" s="234">
        <v>-6534</v>
      </c>
      <c r="BN220" s="235">
        <v>-22220</v>
      </c>
      <c r="BO220" s="233">
        <v>-24839</v>
      </c>
      <c r="BP220" s="234">
        <v>-22168</v>
      </c>
      <c r="BQ220" s="234">
        <v>-2671</v>
      </c>
      <c r="BR220" s="235">
        <v>-19497</v>
      </c>
      <c r="BS220" s="233">
        <v>-2671</v>
      </c>
      <c r="BT220" s="234">
        <v>-2671</v>
      </c>
      <c r="BU220" s="234">
        <v>-2671</v>
      </c>
      <c r="BV220" s="234">
        <v>-2671</v>
      </c>
      <c r="BW220" s="234">
        <v>-2671</v>
      </c>
      <c r="BX220" s="235">
        <v>-6142</v>
      </c>
    </row>
    <row r="221" spans="1:76">
      <c r="A221" s="186" t="s">
        <v>1068</v>
      </c>
      <c r="B221" s="187">
        <v>0</v>
      </c>
      <c r="C221" s="187">
        <v>0</v>
      </c>
      <c r="D221" s="186">
        <v>24</v>
      </c>
      <c r="E221" s="186">
        <v>26</v>
      </c>
      <c r="F221" s="187">
        <v>101670</v>
      </c>
      <c r="G221" s="187">
        <v>105933</v>
      </c>
      <c r="H221" s="195">
        <v>7525</v>
      </c>
      <c r="I221" s="187">
        <v>1019.1900000000005</v>
      </c>
      <c r="J221" s="187">
        <v>-16815</v>
      </c>
      <c r="K221" s="187">
        <v>110567</v>
      </c>
      <c r="L221" s="187">
        <v>93390</v>
      </c>
      <c r="M221" s="187">
        <v>88971</v>
      </c>
      <c r="N221" s="187">
        <v>117035</v>
      </c>
      <c r="O221" s="187">
        <v>5770</v>
      </c>
      <c r="P221" s="187">
        <v>3970.0200000000004</v>
      </c>
      <c r="Q221" s="187">
        <v>0</v>
      </c>
      <c r="R221" s="187">
        <v>-22267</v>
      </c>
      <c r="S221" s="187">
        <v>8651</v>
      </c>
      <c r="T221" s="187">
        <v>387.02000000000021</v>
      </c>
      <c r="U221" s="187">
        <v>0</v>
      </c>
      <c r="V221" s="187">
        <v>-2215</v>
      </c>
      <c r="W221" s="187">
        <v>19765</v>
      </c>
      <c r="X221" s="187">
        <v>4729</v>
      </c>
      <c r="Y221" s="187">
        <v>0</v>
      </c>
      <c r="Z221" s="187">
        <v>7679</v>
      </c>
      <c r="AA221" s="187">
        <v>-2215</v>
      </c>
      <c r="AB221" s="187">
        <v>-2215</v>
      </c>
      <c r="AC221" s="187">
        <v>-2215</v>
      </c>
      <c r="AD221" s="187">
        <v>-2215</v>
      </c>
      <c r="AE221" s="187">
        <v>-2215</v>
      </c>
      <c r="AF221" s="187">
        <v>-5740</v>
      </c>
      <c r="AG221" s="175">
        <v>8.9</v>
      </c>
      <c r="AH221" s="188">
        <v>243</v>
      </c>
      <c r="AI221" s="92">
        <f t="shared" si="23"/>
        <v>0</v>
      </c>
      <c r="AJ221" s="198">
        <v>-685</v>
      </c>
      <c r="AK221" s="196">
        <v>972</v>
      </c>
      <c r="AL221" s="197">
        <v>-2502</v>
      </c>
      <c r="AN221" s="174">
        <f t="shared" si="18"/>
        <v>7525.02</v>
      </c>
      <c r="AO221" s="174">
        <f t="shared" si="19"/>
        <v>-2.0000000000436557E-2</v>
      </c>
      <c r="AQ221" s="92">
        <f t="shared" si="20"/>
        <v>101670</v>
      </c>
      <c r="AR221" s="92">
        <f t="shared" si="21"/>
        <v>0</v>
      </c>
      <c r="AS221" s="92">
        <f t="shared" si="22"/>
        <v>-4263</v>
      </c>
      <c r="AU221" s="233">
        <v>8651</v>
      </c>
      <c r="AV221" s="234">
        <v>8651</v>
      </c>
      <c r="AW221" s="234">
        <v>972</v>
      </c>
      <c r="AX221" s="235">
        <v>7679</v>
      </c>
      <c r="AY221" s="233">
        <v>972</v>
      </c>
      <c r="AZ221" s="234">
        <v>972</v>
      </c>
      <c r="BA221" s="234">
        <v>972</v>
      </c>
      <c r="BB221" s="234">
        <v>972</v>
      </c>
      <c r="BC221" s="234">
        <v>972</v>
      </c>
      <c r="BD221" s="235">
        <v>2819</v>
      </c>
      <c r="BE221" s="233">
        <v>-22267</v>
      </c>
      <c r="BF221" s="234">
        <v>-22267</v>
      </c>
      <c r="BG221" s="234">
        <v>-2502</v>
      </c>
      <c r="BH221" s="235">
        <v>-19765</v>
      </c>
      <c r="BI221" s="233">
        <v>-2502</v>
      </c>
      <c r="BJ221" s="234">
        <v>-2502</v>
      </c>
      <c r="BK221" s="234">
        <v>-2502</v>
      </c>
      <c r="BL221" s="234">
        <v>-2502</v>
      </c>
      <c r="BM221" s="234">
        <v>-2502</v>
      </c>
      <c r="BN221" s="235">
        <v>-7255</v>
      </c>
      <c r="BO221" s="233">
        <v>-6099</v>
      </c>
      <c r="BP221" s="234">
        <v>-5414</v>
      </c>
      <c r="BQ221" s="234">
        <v>-685</v>
      </c>
      <c r="BR221" s="235">
        <v>-4729</v>
      </c>
      <c r="BS221" s="233">
        <v>-685</v>
      </c>
      <c r="BT221" s="234">
        <v>-685</v>
      </c>
      <c r="BU221" s="234">
        <v>-685</v>
      </c>
      <c r="BV221" s="234">
        <v>-685</v>
      </c>
      <c r="BW221" s="234">
        <v>-685</v>
      </c>
      <c r="BX221" s="235">
        <v>-1304</v>
      </c>
    </row>
    <row r="222" spans="1:76">
      <c r="A222" s="186" t="s">
        <v>1069</v>
      </c>
      <c r="B222" s="187">
        <v>0</v>
      </c>
      <c r="C222" s="187">
        <v>0</v>
      </c>
      <c r="D222" s="186">
        <v>0</v>
      </c>
      <c r="E222" s="186">
        <v>0</v>
      </c>
      <c r="F222" s="187">
        <v>0</v>
      </c>
      <c r="G222" s="187">
        <v>5329</v>
      </c>
      <c r="H222" s="195">
        <v>-5356</v>
      </c>
      <c r="I222" s="187">
        <v>0</v>
      </c>
      <c r="J222" s="187">
        <v>-305</v>
      </c>
      <c r="K222" s="187">
        <v>0</v>
      </c>
      <c r="L222" s="187">
        <v>0</v>
      </c>
      <c r="M222" s="187">
        <v>0</v>
      </c>
      <c r="N222" s="187">
        <v>0</v>
      </c>
      <c r="O222" s="187">
        <v>277</v>
      </c>
      <c r="P222" s="187">
        <v>200</v>
      </c>
      <c r="Q222" s="187">
        <v>0</v>
      </c>
      <c r="R222" s="187">
        <v>-5806</v>
      </c>
      <c r="S222" s="187">
        <v>0</v>
      </c>
      <c r="T222" s="187">
        <v>0</v>
      </c>
      <c r="U222" s="187">
        <v>0</v>
      </c>
      <c r="V222" s="187">
        <v>-5833</v>
      </c>
      <c r="W222" s="187">
        <v>0</v>
      </c>
      <c r="X222" s="187">
        <v>305</v>
      </c>
      <c r="Y222" s="187">
        <v>0</v>
      </c>
      <c r="Z222" s="187">
        <v>0</v>
      </c>
      <c r="AA222" s="187">
        <v>-27</v>
      </c>
      <c r="AB222" s="187">
        <v>-27</v>
      </c>
      <c r="AC222" s="187">
        <v>-27</v>
      </c>
      <c r="AD222" s="187">
        <v>-27</v>
      </c>
      <c r="AE222" s="187">
        <v>-27</v>
      </c>
      <c r="AF222" s="187">
        <v>-170</v>
      </c>
      <c r="AG222" s="175">
        <v>1</v>
      </c>
      <c r="AH222" s="188">
        <v>244</v>
      </c>
      <c r="AI222" s="92">
        <f t="shared" si="23"/>
        <v>0</v>
      </c>
      <c r="AJ222" s="198">
        <v>-27</v>
      </c>
      <c r="AK222" s="196">
        <v>0</v>
      </c>
      <c r="AL222" s="197">
        <v>-5806</v>
      </c>
      <c r="AN222" s="174">
        <f t="shared" si="18"/>
        <v>-5356</v>
      </c>
      <c r="AO222" s="174">
        <f t="shared" si="19"/>
        <v>0</v>
      </c>
      <c r="AQ222" s="92">
        <f t="shared" si="20"/>
        <v>0</v>
      </c>
      <c r="AR222" s="92">
        <f t="shared" si="21"/>
        <v>0</v>
      </c>
      <c r="AS222" s="92">
        <f t="shared" si="22"/>
        <v>-5329</v>
      </c>
      <c r="AU222" s="233">
        <v>0</v>
      </c>
      <c r="AV222" s="234">
        <v>0</v>
      </c>
      <c r="AW222" s="234">
        <v>0</v>
      </c>
      <c r="AX222" s="235">
        <v>0</v>
      </c>
      <c r="AY222" s="233">
        <v>0</v>
      </c>
      <c r="AZ222" s="234">
        <v>0</v>
      </c>
      <c r="BA222" s="234">
        <v>0</v>
      </c>
      <c r="BB222" s="234">
        <v>0</v>
      </c>
      <c r="BC222" s="234">
        <v>0</v>
      </c>
      <c r="BD222" s="235">
        <v>0</v>
      </c>
      <c r="BE222" s="233">
        <v>-5806</v>
      </c>
      <c r="BF222" s="234">
        <v>-5806</v>
      </c>
      <c r="BG222" s="234">
        <v>-5806</v>
      </c>
      <c r="BH222" s="235">
        <v>0</v>
      </c>
      <c r="BI222" s="233">
        <v>0</v>
      </c>
      <c r="BJ222" s="234">
        <v>0</v>
      </c>
      <c r="BK222" s="234">
        <v>0</v>
      </c>
      <c r="BL222" s="234">
        <v>0</v>
      </c>
      <c r="BM222" s="234">
        <v>0</v>
      </c>
      <c r="BN222" s="235">
        <v>0</v>
      </c>
      <c r="BO222" s="233">
        <v>-359</v>
      </c>
      <c r="BP222" s="234">
        <v>-332</v>
      </c>
      <c r="BQ222" s="234">
        <v>-27</v>
      </c>
      <c r="BR222" s="235">
        <v>-305</v>
      </c>
      <c r="BS222" s="233">
        <v>-27</v>
      </c>
      <c r="BT222" s="234">
        <v>-27</v>
      </c>
      <c r="BU222" s="234">
        <v>-27</v>
      </c>
      <c r="BV222" s="234">
        <v>-27</v>
      </c>
      <c r="BW222" s="234">
        <v>-27</v>
      </c>
      <c r="BX222" s="235">
        <v>-170</v>
      </c>
    </row>
    <row r="223" spans="1:76">
      <c r="A223" s="186" t="s">
        <v>1070</v>
      </c>
      <c r="B223" s="187">
        <v>0</v>
      </c>
      <c r="C223" s="187">
        <v>0</v>
      </c>
      <c r="D223" s="186">
        <v>0</v>
      </c>
      <c r="E223" s="186">
        <v>0</v>
      </c>
      <c r="F223" s="187">
        <v>0</v>
      </c>
      <c r="G223" s="187">
        <v>0</v>
      </c>
      <c r="H223" s="195">
        <v>0</v>
      </c>
      <c r="I223" s="187">
        <v>0</v>
      </c>
      <c r="J223" s="187">
        <v>0</v>
      </c>
      <c r="K223" s="187">
        <v>0</v>
      </c>
      <c r="L223" s="187">
        <v>0</v>
      </c>
      <c r="M223" s="187">
        <v>0</v>
      </c>
      <c r="N223" s="187">
        <v>0</v>
      </c>
      <c r="O223" s="187">
        <v>0</v>
      </c>
      <c r="P223" s="187">
        <v>0</v>
      </c>
      <c r="Q223" s="187">
        <v>0</v>
      </c>
      <c r="R223" s="187">
        <v>0</v>
      </c>
      <c r="S223" s="187">
        <v>0</v>
      </c>
      <c r="T223" s="187">
        <v>0</v>
      </c>
      <c r="U223" s="187">
        <v>0</v>
      </c>
      <c r="V223" s="187">
        <v>0</v>
      </c>
      <c r="W223" s="187">
        <v>0</v>
      </c>
      <c r="X223" s="187">
        <v>0</v>
      </c>
      <c r="Y223" s="187">
        <v>0</v>
      </c>
      <c r="Z223" s="187">
        <v>0</v>
      </c>
      <c r="AA223" s="187">
        <v>0</v>
      </c>
      <c r="AB223" s="187">
        <v>0</v>
      </c>
      <c r="AC223" s="187">
        <v>0</v>
      </c>
      <c r="AD223" s="187">
        <v>0</v>
      </c>
      <c r="AE223" s="187">
        <v>0</v>
      </c>
      <c r="AF223" s="187">
        <v>0</v>
      </c>
      <c r="AG223" s="175">
        <v>1</v>
      </c>
      <c r="AH223" s="188">
        <v>245</v>
      </c>
      <c r="AI223" s="92">
        <f t="shared" si="23"/>
        <v>0</v>
      </c>
      <c r="AJ223" s="198">
        <v>0</v>
      </c>
      <c r="AK223" s="196">
        <v>0</v>
      </c>
      <c r="AL223" s="197">
        <v>0</v>
      </c>
      <c r="AN223" s="174">
        <f t="shared" si="18"/>
        <v>0</v>
      </c>
      <c r="AO223" s="174">
        <f t="shared" si="19"/>
        <v>0</v>
      </c>
      <c r="AQ223" s="92">
        <f t="shared" si="20"/>
        <v>0</v>
      </c>
      <c r="AR223" s="92">
        <f t="shared" si="21"/>
        <v>0</v>
      </c>
      <c r="AS223" s="92">
        <f t="shared" si="22"/>
        <v>0</v>
      </c>
      <c r="AU223" s="233">
        <v>0</v>
      </c>
      <c r="AV223" s="234">
        <v>0</v>
      </c>
      <c r="AW223" s="234">
        <v>0</v>
      </c>
      <c r="AX223" s="235">
        <v>0</v>
      </c>
      <c r="AY223" s="233">
        <v>0</v>
      </c>
      <c r="AZ223" s="234">
        <v>0</v>
      </c>
      <c r="BA223" s="234">
        <v>0</v>
      </c>
      <c r="BB223" s="234">
        <v>0</v>
      </c>
      <c r="BC223" s="234">
        <v>0</v>
      </c>
      <c r="BD223" s="235">
        <v>0</v>
      </c>
      <c r="BE223" s="233">
        <v>0</v>
      </c>
      <c r="BF223" s="234">
        <v>0</v>
      </c>
      <c r="BG223" s="234">
        <v>0</v>
      </c>
      <c r="BH223" s="235">
        <v>0</v>
      </c>
      <c r="BI223" s="233">
        <v>0</v>
      </c>
      <c r="BJ223" s="234">
        <v>0</v>
      </c>
      <c r="BK223" s="234">
        <v>0</v>
      </c>
      <c r="BL223" s="234">
        <v>0</v>
      </c>
      <c r="BM223" s="234">
        <v>0</v>
      </c>
      <c r="BN223" s="235">
        <v>0</v>
      </c>
      <c r="BO223" s="233">
        <v>0</v>
      </c>
      <c r="BP223" s="234">
        <v>0</v>
      </c>
      <c r="BQ223" s="234">
        <v>0</v>
      </c>
      <c r="BR223" s="235">
        <v>0</v>
      </c>
      <c r="BS223" s="233">
        <v>0</v>
      </c>
      <c r="BT223" s="234">
        <v>0</v>
      </c>
      <c r="BU223" s="234">
        <v>0</v>
      </c>
      <c r="BV223" s="234">
        <v>0</v>
      </c>
      <c r="BW223" s="234">
        <v>0</v>
      </c>
      <c r="BX223" s="235">
        <v>0</v>
      </c>
    </row>
    <row r="224" spans="1:76">
      <c r="A224" s="186" t="s">
        <v>798</v>
      </c>
      <c r="B224" s="187">
        <v>0</v>
      </c>
      <c r="C224" s="187">
        <v>0</v>
      </c>
      <c r="D224" s="186">
        <v>0</v>
      </c>
      <c r="E224" s="186">
        <v>0</v>
      </c>
      <c r="F224" s="187">
        <v>0</v>
      </c>
      <c r="G224" s="187">
        <v>0</v>
      </c>
      <c r="H224" s="195">
        <v>0</v>
      </c>
      <c r="I224" s="187">
        <v>0</v>
      </c>
      <c r="J224" s="187">
        <v>0</v>
      </c>
      <c r="K224" s="187">
        <v>0</v>
      </c>
      <c r="L224" s="187">
        <v>0</v>
      </c>
      <c r="M224" s="187">
        <v>0</v>
      </c>
      <c r="N224" s="187">
        <v>0</v>
      </c>
      <c r="O224" s="187">
        <v>0</v>
      </c>
      <c r="P224" s="187">
        <v>0</v>
      </c>
      <c r="Q224" s="187">
        <v>0</v>
      </c>
      <c r="R224" s="187">
        <v>0</v>
      </c>
      <c r="S224" s="187">
        <v>0</v>
      </c>
      <c r="T224" s="187">
        <v>0</v>
      </c>
      <c r="U224" s="187">
        <v>0</v>
      </c>
      <c r="V224" s="187">
        <v>0</v>
      </c>
      <c r="W224" s="187">
        <v>0</v>
      </c>
      <c r="X224" s="187">
        <v>0</v>
      </c>
      <c r="Y224" s="187">
        <v>0</v>
      </c>
      <c r="Z224" s="187">
        <v>0</v>
      </c>
      <c r="AA224" s="187">
        <v>0</v>
      </c>
      <c r="AB224" s="187">
        <v>0</v>
      </c>
      <c r="AC224" s="187">
        <v>0</v>
      </c>
      <c r="AD224" s="187">
        <v>0</v>
      </c>
      <c r="AE224" s="187">
        <v>0</v>
      </c>
      <c r="AF224" s="187">
        <v>0</v>
      </c>
      <c r="AG224" s="175">
        <v>1</v>
      </c>
      <c r="AH224" s="188">
        <v>246</v>
      </c>
      <c r="AI224" s="92">
        <f t="shared" si="23"/>
        <v>0</v>
      </c>
      <c r="AJ224" s="198">
        <v>0</v>
      </c>
      <c r="AK224" s="196">
        <v>0</v>
      </c>
      <c r="AL224" s="197">
        <v>0</v>
      </c>
      <c r="AN224" s="174">
        <f t="shared" si="18"/>
        <v>0</v>
      </c>
      <c r="AO224" s="174">
        <f t="shared" si="19"/>
        <v>0</v>
      </c>
      <c r="AQ224" s="92">
        <f t="shared" si="20"/>
        <v>0</v>
      </c>
      <c r="AR224" s="92">
        <f t="shared" si="21"/>
        <v>0</v>
      </c>
      <c r="AS224" s="92">
        <f t="shared" si="22"/>
        <v>0</v>
      </c>
      <c r="AU224" s="233">
        <v>0</v>
      </c>
      <c r="AV224" s="234">
        <v>0</v>
      </c>
      <c r="AW224" s="234">
        <v>0</v>
      </c>
      <c r="AX224" s="235">
        <v>0</v>
      </c>
      <c r="AY224" s="233">
        <v>0</v>
      </c>
      <c r="AZ224" s="234">
        <v>0</v>
      </c>
      <c r="BA224" s="234">
        <v>0</v>
      </c>
      <c r="BB224" s="234">
        <v>0</v>
      </c>
      <c r="BC224" s="234">
        <v>0</v>
      </c>
      <c r="BD224" s="235">
        <v>0</v>
      </c>
      <c r="BE224" s="233">
        <v>0</v>
      </c>
      <c r="BF224" s="234">
        <v>0</v>
      </c>
      <c r="BG224" s="234">
        <v>0</v>
      </c>
      <c r="BH224" s="235">
        <v>0</v>
      </c>
      <c r="BI224" s="233">
        <v>0</v>
      </c>
      <c r="BJ224" s="234">
        <v>0</v>
      </c>
      <c r="BK224" s="234">
        <v>0</v>
      </c>
      <c r="BL224" s="234">
        <v>0</v>
      </c>
      <c r="BM224" s="234">
        <v>0</v>
      </c>
      <c r="BN224" s="235">
        <v>0</v>
      </c>
      <c r="BO224" s="233">
        <v>0</v>
      </c>
      <c r="BP224" s="234">
        <v>0</v>
      </c>
      <c r="BQ224" s="234">
        <v>0</v>
      </c>
      <c r="BR224" s="235">
        <v>0</v>
      </c>
      <c r="BS224" s="233">
        <v>0</v>
      </c>
      <c r="BT224" s="234">
        <v>0</v>
      </c>
      <c r="BU224" s="234">
        <v>0</v>
      </c>
      <c r="BV224" s="234">
        <v>0</v>
      </c>
      <c r="BW224" s="234">
        <v>0</v>
      </c>
      <c r="BX224" s="235">
        <v>0</v>
      </c>
    </row>
    <row r="225" spans="1:76">
      <c r="A225" s="186" t="s">
        <v>1071</v>
      </c>
      <c r="B225" s="187">
        <v>0</v>
      </c>
      <c r="C225" s="187">
        <v>0</v>
      </c>
      <c r="D225" s="186">
        <v>251</v>
      </c>
      <c r="E225" s="186">
        <v>289</v>
      </c>
      <c r="F225" s="187">
        <v>76780</v>
      </c>
      <c r="G225" s="187">
        <v>67036</v>
      </c>
      <c r="H225" s="195">
        <v>15061</v>
      </c>
      <c r="I225" s="187">
        <v>1260.1700000000014</v>
      </c>
      <c r="J225" s="187">
        <v>-6696</v>
      </c>
      <c r="K225" s="187">
        <v>82226</v>
      </c>
      <c r="L225" s="187">
        <v>71537</v>
      </c>
      <c r="M225" s="187">
        <v>68298</v>
      </c>
      <c r="N225" s="187">
        <v>86580</v>
      </c>
      <c r="O225" s="187">
        <v>13035</v>
      </c>
      <c r="P225" s="187">
        <v>2833.5499999999997</v>
      </c>
      <c r="Q225" s="187">
        <v>0</v>
      </c>
      <c r="R225" s="187">
        <v>-9404</v>
      </c>
      <c r="S225" s="187">
        <v>4253</v>
      </c>
      <c r="T225" s="187">
        <v>973.54999999999973</v>
      </c>
      <c r="U225" s="187">
        <v>0</v>
      </c>
      <c r="V225" s="187">
        <v>-808</v>
      </c>
      <c r="W225" s="187">
        <v>8424</v>
      </c>
      <c r="X225" s="187">
        <v>2082</v>
      </c>
      <c r="Y225" s="187">
        <v>0</v>
      </c>
      <c r="Z225" s="187">
        <v>3810</v>
      </c>
      <c r="AA225" s="187">
        <v>-808</v>
      </c>
      <c r="AB225" s="187">
        <v>-808</v>
      </c>
      <c r="AC225" s="187">
        <v>-808</v>
      </c>
      <c r="AD225" s="187">
        <v>-808</v>
      </c>
      <c r="AE225" s="187">
        <v>-808</v>
      </c>
      <c r="AF225" s="187">
        <v>-2656</v>
      </c>
      <c r="AG225" s="175">
        <v>9.6</v>
      </c>
      <c r="AH225" s="188">
        <v>247</v>
      </c>
      <c r="AI225" s="92">
        <f t="shared" si="23"/>
        <v>0</v>
      </c>
      <c r="AJ225" s="198">
        <v>-271</v>
      </c>
      <c r="AK225" s="196">
        <v>443</v>
      </c>
      <c r="AL225" s="197">
        <v>-979</v>
      </c>
      <c r="AN225" s="174">
        <f t="shared" si="18"/>
        <v>15061.55</v>
      </c>
      <c r="AO225" s="174">
        <f t="shared" si="19"/>
        <v>-0.5499999999992724</v>
      </c>
      <c r="AQ225" s="92">
        <f t="shared" si="20"/>
        <v>76780</v>
      </c>
      <c r="AR225" s="92">
        <f t="shared" si="21"/>
        <v>0</v>
      </c>
      <c r="AS225" s="92">
        <f t="shared" si="22"/>
        <v>9744</v>
      </c>
      <c r="AU225" s="233">
        <v>4253</v>
      </c>
      <c r="AV225" s="234">
        <v>4253</v>
      </c>
      <c r="AW225" s="234">
        <v>443</v>
      </c>
      <c r="AX225" s="235">
        <v>3810</v>
      </c>
      <c r="AY225" s="233">
        <v>443</v>
      </c>
      <c r="AZ225" s="234">
        <v>443</v>
      </c>
      <c r="BA225" s="234">
        <v>443</v>
      </c>
      <c r="BB225" s="234">
        <v>443</v>
      </c>
      <c r="BC225" s="234">
        <v>443</v>
      </c>
      <c r="BD225" s="235">
        <v>1595</v>
      </c>
      <c r="BE225" s="233">
        <v>-9403</v>
      </c>
      <c r="BF225" s="234">
        <v>-9403</v>
      </c>
      <c r="BG225" s="234">
        <v>-979</v>
      </c>
      <c r="BH225" s="235">
        <v>-8424</v>
      </c>
      <c r="BI225" s="233">
        <v>-979</v>
      </c>
      <c r="BJ225" s="234">
        <v>-979</v>
      </c>
      <c r="BK225" s="234">
        <v>-979</v>
      </c>
      <c r="BL225" s="234">
        <v>-979</v>
      </c>
      <c r="BM225" s="234">
        <v>-979</v>
      </c>
      <c r="BN225" s="235">
        <v>-3529</v>
      </c>
      <c r="BO225" s="233">
        <v>-2624</v>
      </c>
      <c r="BP225" s="234">
        <v>-2353</v>
      </c>
      <c r="BQ225" s="234">
        <v>-271</v>
      </c>
      <c r="BR225" s="235">
        <v>-2082</v>
      </c>
      <c r="BS225" s="233">
        <v>-271</v>
      </c>
      <c r="BT225" s="234">
        <v>-271</v>
      </c>
      <c r="BU225" s="234">
        <v>-271</v>
      </c>
      <c r="BV225" s="234">
        <v>-271</v>
      </c>
      <c r="BW225" s="234">
        <v>-271</v>
      </c>
      <c r="BX225" s="235">
        <v>-727</v>
      </c>
    </row>
    <row r="226" spans="1:76">
      <c r="A226" s="186" t="s">
        <v>1072</v>
      </c>
      <c r="B226" s="187">
        <v>0</v>
      </c>
      <c r="C226" s="187">
        <v>0</v>
      </c>
      <c r="D226" s="186">
        <v>7</v>
      </c>
      <c r="E226" s="186">
        <v>8</v>
      </c>
      <c r="F226" s="187">
        <v>4834</v>
      </c>
      <c r="G226" s="187">
        <v>3664</v>
      </c>
      <c r="H226" s="195">
        <v>633</v>
      </c>
      <c r="I226" s="187">
        <v>0</v>
      </c>
      <c r="J226" s="187">
        <v>320</v>
      </c>
      <c r="K226" s="187">
        <v>5329</v>
      </c>
      <c r="L226" s="187">
        <v>4390</v>
      </c>
      <c r="M226" s="187">
        <v>4073</v>
      </c>
      <c r="N226" s="187">
        <v>5753</v>
      </c>
      <c r="O226" s="187">
        <v>451</v>
      </c>
      <c r="P226" s="187">
        <v>146</v>
      </c>
      <c r="Q226" s="187">
        <v>0</v>
      </c>
      <c r="R226" s="187">
        <v>273</v>
      </c>
      <c r="S226" s="187">
        <v>300</v>
      </c>
      <c r="T226" s="187">
        <v>0</v>
      </c>
      <c r="U226" s="187">
        <v>0</v>
      </c>
      <c r="V226" s="187">
        <v>36</v>
      </c>
      <c r="W226" s="187">
        <v>0</v>
      </c>
      <c r="X226" s="187">
        <v>194</v>
      </c>
      <c r="Y226" s="187">
        <v>245</v>
      </c>
      <c r="Z226" s="187">
        <v>269</v>
      </c>
      <c r="AA226" s="187">
        <v>36</v>
      </c>
      <c r="AB226" s="187">
        <v>36</v>
      </c>
      <c r="AC226" s="187">
        <v>36</v>
      </c>
      <c r="AD226" s="187">
        <v>36</v>
      </c>
      <c r="AE226" s="187">
        <v>36</v>
      </c>
      <c r="AF226" s="187">
        <v>140</v>
      </c>
      <c r="AG226" s="175">
        <v>9.8000000000000007</v>
      </c>
      <c r="AH226" s="188">
        <v>248</v>
      </c>
      <c r="AI226" s="92">
        <f t="shared" si="23"/>
        <v>0</v>
      </c>
      <c r="AJ226" s="198">
        <v>-23</v>
      </c>
      <c r="AK226" s="196">
        <v>31</v>
      </c>
      <c r="AL226" s="197">
        <v>28</v>
      </c>
      <c r="AN226" s="174">
        <f t="shared" si="18"/>
        <v>633</v>
      </c>
      <c r="AO226" s="174">
        <f t="shared" si="19"/>
        <v>0</v>
      </c>
      <c r="AQ226" s="92">
        <f t="shared" si="20"/>
        <v>4834</v>
      </c>
      <c r="AR226" s="92">
        <f t="shared" si="21"/>
        <v>0</v>
      </c>
      <c r="AS226" s="92">
        <f t="shared" si="22"/>
        <v>1170</v>
      </c>
      <c r="AU226" s="233">
        <v>300</v>
      </c>
      <c r="AV226" s="234">
        <v>300</v>
      </c>
      <c r="AW226" s="234">
        <v>31</v>
      </c>
      <c r="AX226" s="235">
        <v>269</v>
      </c>
      <c r="AY226" s="233">
        <v>31</v>
      </c>
      <c r="AZ226" s="234">
        <v>31</v>
      </c>
      <c r="BA226" s="234">
        <v>31</v>
      </c>
      <c r="BB226" s="234">
        <v>31</v>
      </c>
      <c r="BC226" s="234">
        <v>31</v>
      </c>
      <c r="BD226" s="235">
        <v>114</v>
      </c>
      <c r="BE226" s="233">
        <v>273</v>
      </c>
      <c r="BF226" s="234">
        <v>273</v>
      </c>
      <c r="BG226" s="234">
        <v>28</v>
      </c>
      <c r="BH226" s="235">
        <v>245</v>
      </c>
      <c r="BI226" s="233">
        <v>28</v>
      </c>
      <c r="BJ226" s="234">
        <v>28</v>
      </c>
      <c r="BK226" s="234">
        <v>28</v>
      </c>
      <c r="BL226" s="234">
        <v>28</v>
      </c>
      <c r="BM226" s="234">
        <v>28</v>
      </c>
      <c r="BN226" s="235">
        <v>105</v>
      </c>
      <c r="BO226" s="233">
        <v>-240</v>
      </c>
      <c r="BP226" s="234">
        <v>-217</v>
      </c>
      <c r="BQ226" s="234">
        <v>-23</v>
      </c>
      <c r="BR226" s="235">
        <v>-194</v>
      </c>
      <c r="BS226" s="233">
        <v>-23</v>
      </c>
      <c r="BT226" s="234">
        <v>-23</v>
      </c>
      <c r="BU226" s="234">
        <v>-23</v>
      </c>
      <c r="BV226" s="234">
        <v>-23</v>
      </c>
      <c r="BW226" s="234">
        <v>-23</v>
      </c>
      <c r="BX226" s="235">
        <v>-79</v>
      </c>
    </row>
    <row r="227" spans="1:76">
      <c r="A227" s="186" t="s">
        <v>1073</v>
      </c>
      <c r="B227" s="187">
        <v>0</v>
      </c>
      <c r="C227" s="187">
        <v>0</v>
      </c>
      <c r="D227" s="186">
        <v>0</v>
      </c>
      <c r="E227" s="186">
        <v>0</v>
      </c>
      <c r="F227" s="187">
        <v>0</v>
      </c>
      <c r="G227" s="187">
        <v>0</v>
      </c>
      <c r="H227" s="195">
        <v>0</v>
      </c>
      <c r="I227" s="187">
        <v>0</v>
      </c>
      <c r="J227" s="187">
        <v>0</v>
      </c>
      <c r="K227" s="187">
        <v>0</v>
      </c>
      <c r="L227" s="187">
        <v>0</v>
      </c>
      <c r="M227" s="187">
        <v>0</v>
      </c>
      <c r="N227" s="187">
        <v>0</v>
      </c>
      <c r="O227" s="187">
        <v>0</v>
      </c>
      <c r="P227" s="187">
        <v>0</v>
      </c>
      <c r="Q227" s="187">
        <v>0</v>
      </c>
      <c r="R227" s="187">
        <v>0</v>
      </c>
      <c r="S227" s="187">
        <v>0</v>
      </c>
      <c r="T227" s="187">
        <v>0</v>
      </c>
      <c r="U227" s="187">
        <v>0</v>
      </c>
      <c r="V227" s="187">
        <v>0</v>
      </c>
      <c r="W227" s="187">
        <v>0</v>
      </c>
      <c r="X227" s="187">
        <v>0</v>
      </c>
      <c r="Y227" s="187">
        <v>0</v>
      </c>
      <c r="Z227" s="187">
        <v>0</v>
      </c>
      <c r="AA227" s="187">
        <v>0</v>
      </c>
      <c r="AB227" s="187">
        <v>0</v>
      </c>
      <c r="AC227" s="187">
        <v>0</v>
      </c>
      <c r="AD227" s="187">
        <v>0</v>
      </c>
      <c r="AE227" s="187">
        <v>0</v>
      </c>
      <c r="AF227" s="187">
        <v>0</v>
      </c>
      <c r="AG227" s="175">
        <v>1</v>
      </c>
      <c r="AH227" s="188">
        <v>249</v>
      </c>
      <c r="AI227" s="92">
        <f t="shared" si="23"/>
        <v>0</v>
      </c>
      <c r="AJ227" s="198">
        <v>0</v>
      </c>
      <c r="AK227" s="196">
        <v>0</v>
      </c>
      <c r="AL227" s="197">
        <v>0</v>
      </c>
      <c r="AN227" s="174">
        <f t="shared" si="18"/>
        <v>0</v>
      </c>
      <c r="AO227" s="174">
        <f t="shared" si="19"/>
        <v>0</v>
      </c>
      <c r="AQ227" s="92">
        <f t="shared" si="20"/>
        <v>0</v>
      </c>
      <c r="AR227" s="92">
        <f t="shared" si="21"/>
        <v>0</v>
      </c>
      <c r="AS227" s="92">
        <f t="shared" si="22"/>
        <v>0</v>
      </c>
      <c r="AU227" s="233">
        <v>0</v>
      </c>
      <c r="AV227" s="234">
        <v>0</v>
      </c>
      <c r="AW227" s="234">
        <v>0</v>
      </c>
      <c r="AX227" s="235">
        <v>0</v>
      </c>
      <c r="AY227" s="233">
        <v>0</v>
      </c>
      <c r="AZ227" s="234">
        <v>0</v>
      </c>
      <c r="BA227" s="234">
        <v>0</v>
      </c>
      <c r="BB227" s="234">
        <v>0</v>
      </c>
      <c r="BC227" s="234">
        <v>0</v>
      </c>
      <c r="BD227" s="235">
        <v>0</v>
      </c>
      <c r="BE227" s="233">
        <v>0</v>
      </c>
      <c r="BF227" s="234">
        <v>0</v>
      </c>
      <c r="BG227" s="234">
        <v>0</v>
      </c>
      <c r="BH227" s="235">
        <v>0</v>
      </c>
      <c r="BI227" s="233">
        <v>0</v>
      </c>
      <c r="BJ227" s="234">
        <v>0</v>
      </c>
      <c r="BK227" s="234">
        <v>0</v>
      </c>
      <c r="BL227" s="234">
        <v>0</v>
      </c>
      <c r="BM227" s="234">
        <v>0</v>
      </c>
      <c r="BN227" s="235">
        <v>0</v>
      </c>
      <c r="BO227" s="233">
        <v>0</v>
      </c>
      <c r="BP227" s="234">
        <v>0</v>
      </c>
      <c r="BQ227" s="234">
        <v>0</v>
      </c>
      <c r="BR227" s="235">
        <v>0</v>
      </c>
      <c r="BS227" s="233">
        <v>0</v>
      </c>
      <c r="BT227" s="234">
        <v>0</v>
      </c>
      <c r="BU227" s="234">
        <v>0</v>
      </c>
      <c r="BV227" s="234">
        <v>0</v>
      </c>
      <c r="BW227" s="234">
        <v>0</v>
      </c>
      <c r="BX227" s="235">
        <v>0</v>
      </c>
    </row>
    <row r="228" spans="1:76">
      <c r="A228" s="186" t="s">
        <v>1074</v>
      </c>
      <c r="B228" s="187">
        <v>0</v>
      </c>
      <c r="C228" s="187">
        <v>0</v>
      </c>
      <c r="D228" s="186">
        <v>0</v>
      </c>
      <c r="E228" s="186">
        <v>0</v>
      </c>
      <c r="F228" s="187">
        <v>0</v>
      </c>
      <c r="G228" s="187">
        <v>0</v>
      </c>
      <c r="H228" s="195">
        <v>0</v>
      </c>
      <c r="I228" s="187">
        <v>0</v>
      </c>
      <c r="J228" s="187">
        <v>0</v>
      </c>
      <c r="K228" s="187">
        <v>0</v>
      </c>
      <c r="L228" s="187">
        <v>0</v>
      </c>
      <c r="M228" s="187">
        <v>0</v>
      </c>
      <c r="N228" s="187">
        <v>0</v>
      </c>
      <c r="O228" s="187">
        <v>0</v>
      </c>
      <c r="P228" s="187">
        <v>0</v>
      </c>
      <c r="Q228" s="187">
        <v>0</v>
      </c>
      <c r="R228" s="187">
        <v>0</v>
      </c>
      <c r="S228" s="187">
        <v>0</v>
      </c>
      <c r="T228" s="187">
        <v>0</v>
      </c>
      <c r="U228" s="187">
        <v>0</v>
      </c>
      <c r="V228" s="187">
        <v>0</v>
      </c>
      <c r="W228" s="187">
        <v>0</v>
      </c>
      <c r="X228" s="187">
        <v>0</v>
      </c>
      <c r="Y228" s="187">
        <v>0</v>
      </c>
      <c r="Z228" s="187">
        <v>0</v>
      </c>
      <c r="AA228" s="187">
        <v>0</v>
      </c>
      <c r="AB228" s="187">
        <v>0</v>
      </c>
      <c r="AC228" s="187">
        <v>0</v>
      </c>
      <c r="AD228" s="187">
        <v>0</v>
      </c>
      <c r="AE228" s="187">
        <v>0</v>
      </c>
      <c r="AF228" s="187">
        <v>0</v>
      </c>
      <c r="AG228" s="175">
        <v>1</v>
      </c>
      <c r="AH228" s="188">
        <v>250</v>
      </c>
      <c r="AI228" s="92">
        <f t="shared" si="23"/>
        <v>0</v>
      </c>
      <c r="AJ228" s="198">
        <v>0</v>
      </c>
      <c r="AK228" s="196">
        <v>0</v>
      </c>
      <c r="AL228" s="197">
        <v>0</v>
      </c>
      <c r="AN228" s="174">
        <f t="shared" si="18"/>
        <v>0</v>
      </c>
      <c r="AO228" s="174">
        <f t="shared" si="19"/>
        <v>0</v>
      </c>
      <c r="AQ228" s="92">
        <f t="shared" si="20"/>
        <v>0</v>
      </c>
      <c r="AR228" s="92">
        <f t="shared" si="21"/>
        <v>0</v>
      </c>
      <c r="AS228" s="92">
        <f t="shared" si="22"/>
        <v>0</v>
      </c>
      <c r="AU228" s="233">
        <v>0</v>
      </c>
      <c r="AV228" s="234">
        <v>0</v>
      </c>
      <c r="AW228" s="234">
        <v>0</v>
      </c>
      <c r="AX228" s="235">
        <v>0</v>
      </c>
      <c r="AY228" s="233">
        <v>0</v>
      </c>
      <c r="AZ228" s="234">
        <v>0</v>
      </c>
      <c r="BA228" s="234">
        <v>0</v>
      </c>
      <c r="BB228" s="234">
        <v>0</v>
      </c>
      <c r="BC228" s="234">
        <v>0</v>
      </c>
      <c r="BD228" s="235">
        <v>0</v>
      </c>
      <c r="BE228" s="233">
        <v>0</v>
      </c>
      <c r="BF228" s="234">
        <v>0</v>
      </c>
      <c r="BG228" s="234">
        <v>0</v>
      </c>
      <c r="BH228" s="235">
        <v>0</v>
      </c>
      <c r="BI228" s="233">
        <v>0</v>
      </c>
      <c r="BJ228" s="234">
        <v>0</v>
      </c>
      <c r="BK228" s="234">
        <v>0</v>
      </c>
      <c r="BL228" s="234">
        <v>0</v>
      </c>
      <c r="BM228" s="234">
        <v>0</v>
      </c>
      <c r="BN228" s="235">
        <v>0</v>
      </c>
      <c r="BO228" s="233">
        <v>0</v>
      </c>
      <c r="BP228" s="234">
        <v>0</v>
      </c>
      <c r="BQ228" s="234">
        <v>0</v>
      </c>
      <c r="BR228" s="235">
        <v>0</v>
      </c>
      <c r="BS228" s="233">
        <v>0</v>
      </c>
      <c r="BT228" s="234">
        <v>0</v>
      </c>
      <c r="BU228" s="234">
        <v>0</v>
      </c>
      <c r="BV228" s="234">
        <v>0</v>
      </c>
      <c r="BW228" s="234">
        <v>0</v>
      </c>
      <c r="BX228" s="235">
        <v>0</v>
      </c>
    </row>
    <row r="229" spans="1:76">
      <c r="A229" s="186" t="s">
        <v>1075</v>
      </c>
      <c r="B229" s="187">
        <v>0</v>
      </c>
      <c r="C229" s="187">
        <v>0</v>
      </c>
      <c r="D229" s="186">
        <v>0</v>
      </c>
      <c r="E229" s="186">
        <v>0</v>
      </c>
      <c r="F229" s="187">
        <v>0</v>
      </c>
      <c r="G229" s="187">
        <v>0</v>
      </c>
      <c r="H229" s="195">
        <v>0</v>
      </c>
      <c r="I229" s="187">
        <v>0</v>
      </c>
      <c r="J229" s="187">
        <v>0</v>
      </c>
      <c r="K229" s="187">
        <v>0</v>
      </c>
      <c r="L229" s="187">
        <v>0</v>
      </c>
      <c r="M229" s="187">
        <v>0</v>
      </c>
      <c r="N229" s="187">
        <v>0</v>
      </c>
      <c r="O229" s="187">
        <v>0</v>
      </c>
      <c r="P229" s="187">
        <v>0</v>
      </c>
      <c r="Q229" s="187">
        <v>0</v>
      </c>
      <c r="R229" s="187">
        <v>0</v>
      </c>
      <c r="S229" s="187">
        <v>0</v>
      </c>
      <c r="T229" s="187">
        <v>0</v>
      </c>
      <c r="U229" s="187">
        <v>0</v>
      </c>
      <c r="V229" s="187">
        <v>0</v>
      </c>
      <c r="W229" s="187">
        <v>0</v>
      </c>
      <c r="X229" s="187">
        <v>0</v>
      </c>
      <c r="Y229" s="187">
        <v>0</v>
      </c>
      <c r="Z229" s="187">
        <v>0</v>
      </c>
      <c r="AA229" s="187">
        <v>0</v>
      </c>
      <c r="AB229" s="187">
        <v>0</v>
      </c>
      <c r="AC229" s="187">
        <v>0</v>
      </c>
      <c r="AD229" s="187">
        <v>0</v>
      </c>
      <c r="AE229" s="187">
        <v>0</v>
      </c>
      <c r="AF229" s="187">
        <v>0</v>
      </c>
      <c r="AG229" s="175">
        <v>1</v>
      </c>
      <c r="AH229" s="188">
        <v>251</v>
      </c>
      <c r="AI229" s="92">
        <f t="shared" si="23"/>
        <v>0</v>
      </c>
      <c r="AJ229" s="198">
        <v>0</v>
      </c>
      <c r="AK229" s="196">
        <v>0</v>
      </c>
      <c r="AL229" s="197">
        <v>0</v>
      </c>
      <c r="AN229" s="174">
        <f t="shared" si="18"/>
        <v>0</v>
      </c>
      <c r="AO229" s="174">
        <f t="shared" si="19"/>
        <v>0</v>
      </c>
      <c r="AQ229" s="92">
        <f t="shared" si="20"/>
        <v>0</v>
      </c>
      <c r="AR229" s="92">
        <f t="shared" si="21"/>
        <v>0</v>
      </c>
      <c r="AS229" s="92">
        <f t="shared" si="22"/>
        <v>0</v>
      </c>
      <c r="AU229" s="233">
        <v>0</v>
      </c>
      <c r="AV229" s="234">
        <v>0</v>
      </c>
      <c r="AW229" s="234">
        <v>0</v>
      </c>
      <c r="AX229" s="235">
        <v>0</v>
      </c>
      <c r="AY229" s="233">
        <v>0</v>
      </c>
      <c r="AZ229" s="234">
        <v>0</v>
      </c>
      <c r="BA229" s="234">
        <v>0</v>
      </c>
      <c r="BB229" s="234">
        <v>0</v>
      </c>
      <c r="BC229" s="234">
        <v>0</v>
      </c>
      <c r="BD229" s="235">
        <v>0</v>
      </c>
      <c r="BE229" s="233">
        <v>0</v>
      </c>
      <c r="BF229" s="234">
        <v>0</v>
      </c>
      <c r="BG229" s="234">
        <v>0</v>
      </c>
      <c r="BH229" s="235">
        <v>0</v>
      </c>
      <c r="BI229" s="233">
        <v>0</v>
      </c>
      <c r="BJ229" s="234">
        <v>0</v>
      </c>
      <c r="BK229" s="234">
        <v>0</v>
      </c>
      <c r="BL229" s="234">
        <v>0</v>
      </c>
      <c r="BM229" s="234">
        <v>0</v>
      </c>
      <c r="BN229" s="235">
        <v>0</v>
      </c>
      <c r="BO229" s="233">
        <v>0</v>
      </c>
      <c r="BP229" s="234">
        <v>0</v>
      </c>
      <c r="BQ229" s="234">
        <v>0</v>
      </c>
      <c r="BR229" s="235">
        <v>0</v>
      </c>
      <c r="BS229" s="233">
        <v>0</v>
      </c>
      <c r="BT229" s="234">
        <v>0</v>
      </c>
      <c r="BU229" s="234">
        <v>0</v>
      </c>
      <c r="BV229" s="234">
        <v>0</v>
      </c>
      <c r="BW229" s="234">
        <v>0</v>
      </c>
      <c r="BX229" s="235">
        <v>0</v>
      </c>
    </row>
    <row r="230" spans="1:76">
      <c r="A230" s="186" t="s">
        <v>799</v>
      </c>
      <c r="B230" s="187">
        <v>0</v>
      </c>
      <c r="C230" s="187">
        <v>0</v>
      </c>
      <c r="D230" s="186">
        <v>0</v>
      </c>
      <c r="E230" s="186">
        <v>0</v>
      </c>
      <c r="F230" s="187">
        <v>0</v>
      </c>
      <c r="G230" s="187">
        <v>0</v>
      </c>
      <c r="H230" s="195">
        <v>0</v>
      </c>
      <c r="I230" s="187">
        <v>0</v>
      </c>
      <c r="J230" s="187">
        <v>0</v>
      </c>
      <c r="K230" s="187">
        <v>0</v>
      </c>
      <c r="L230" s="187">
        <v>0</v>
      </c>
      <c r="M230" s="187">
        <v>0</v>
      </c>
      <c r="N230" s="187">
        <v>0</v>
      </c>
      <c r="O230" s="187">
        <v>0</v>
      </c>
      <c r="P230" s="187">
        <v>0</v>
      </c>
      <c r="Q230" s="187">
        <v>0</v>
      </c>
      <c r="R230" s="187">
        <v>0</v>
      </c>
      <c r="S230" s="187">
        <v>0</v>
      </c>
      <c r="T230" s="187">
        <v>0</v>
      </c>
      <c r="U230" s="187">
        <v>0</v>
      </c>
      <c r="V230" s="187">
        <v>0</v>
      </c>
      <c r="W230" s="187">
        <v>0</v>
      </c>
      <c r="X230" s="187">
        <v>0</v>
      </c>
      <c r="Y230" s="187">
        <v>0</v>
      </c>
      <c r="Z230" s="187">
        <v>0</v>
      </c>
      <c r="AA230" s="187">
        <v>0</v>
      </c>
      <c r="AB230" s="187">
        <v>0</v>
      </c>
      <c r="AC230" s="187">
        <v>0</v>
      </c>
      <c r="AD230" s="187">
        <v>0</v>
      </c>
      <c r="AE230" s="187">
        <v>0</v>
      </c>
      <c r="AF230" s="187">
        <v>0</v>
      </c>
      <c r="AG230" s="175">
        <v>1</v>
      </c>
      <c r="AH230" s="188">
        <v>252</v>
      </c>
      <c r="AI230" s="92">
        <f t="shared" si="23"/>
        <v>0</v>
      </c>
      <c r="AJ230" s="198">
        <v>0</v>
      </c>
      <c r="AK230" s="196">
        <v>0</v>
      </c>
      <c r="AL230" s="197">
        <v>0</v>
      </c>
      <c r="AN230" s="174">
        <f t="shared" si="18"/>
        <v>0</v>
      </c>
      <c r="AO230" s="174">
        <f t="shared" si="19"/>
        <v>0</v>
      </c>
      <c r="AQ230" s="92">
        <f t="shared" si="20"/>
        <v>0</v>
      </c>
      <c r="AR230" s="92">
        <f t="shared" si="21"/>
        <v>0</v>
      </c>
      <c r="AS230" s="92">
        <f t="shared" si="22"/>
        <v>0</v>
      </c>
      <c r="AU230" s="233">
        <v>0</v>
      </c>
      <c r="AV230" s="234">
        <v>0</v>
      </c>
      <c r="AW230" s="234">
        <v>0</v>
      </c>
      <c r="AX230" s="235">
        <v>0</v>
      </c>
      <c r="AY230" s="233">
        <v>0</v>
      </c>
      <c r="AZ230" s="234">
        <v>0</v>
      </c>
      <c r="BA230" s="234">
        <v>0</v>
      </c>
      <c r="BB230" s="234">
        <v>0</v>
      </c>
      <c r="BC230" s="234">
        <v>0</v>
      </c>
      <c r="BD230" s="235">
        <v>0</v>
      </c>
      <c r="BE230" s="233">
        <v>0</v>
      </c>
      <c r="BF230" s="234">
        <v>0</v>
      </c>
      <c r="BG230" s="234">
        <v>0</v>
      </c>
      <c r="BH230" s="235">
        <v>0</v>
      </c>
      <c r="BI230" s="233">
        <v>0</v>
      </c>
      <c r="BJ230" s="234">
        <v>0</v>
      </c>
      <c r="BK230" s="234">
        <v>0</v>
      </c>
      <c r="BL230" s="234">
        <v>0</v>
      </c>
      <c r="BM230" s="234">
        <v>0</v>
      </c>
      <c r="BN230" s="235">
        <v>0</v>
      </c>
      <c r="BO230" s="233">
        <v>0</v>
      </c>
      <c r="BP230" s="234">
        <v>0</v>
      </c>
      <c r="BQ230" s="234">
        <v>0</v>
      </c>
      <c r="BR230" s="235">
        <v>0</v>
      </c>
      <c r="BS230" s="233">
        <v>0</v>
      </c>
      <c r="BT230" s="234">
        <v>0</v>
      </c>
      <c r="BU230" s="234">
        <v>0</v>
      </c>
      <c r="BV230" s="234">
        <v>0</v>
      </c>
      <c r="BW230" s="234">
        <v>0</v>
      </c>
      <c r="BX230" s="235">
        <v>0</v>
      </c>
    </row>
    <row r="231" spans="1:76">
      <c r="A231" s="186" t="s">
        <v>1076</v>
      </c>
      <c r="B231" s="187">
        <v>0</v>
      </c>
      <c r="C231" s="187">
        <v>0</v>
      </c>
      <c r="D231" s="186">
        <v>0</v>
      </c>
      <c r="E231" s="186">
        <v>0</v>
      </c>
      <c r="F231" s="187">
        <v>0</v>
      </c>
      <c r="G231" s="187">
        <v>9937</v>
      </c>
      <c r="H231" s="195">
        <v>-9998</v>
      </c>
      <c r="I231" s="187">
        <v>0</v>
      </c>
      <c r="J231" s="187">
        <v>-375</v>
      </c>
      <c r="K231" s="187">
        <v>0</v>
      </c>
      <c r="L231" s="187">
        <v>0</v>
      </c>
      <c r="M231" s="187">
        <v>0</v>
      </c>
      <c r="N231" s="187">
        <v>0</v>
      </c>
      <c r="O231" s="187">
        <v>340</v>
      </c>
      <c r="P231" s="187">
        <v>366</v>
      </c>
      <c r="Q231" s="187">
        <v>0</v>
      </c>
      <c r="R231" s="187">
        <v>-10643</v>
      </c>
      <c r="S231" s="187">
        <v>0</v>
      </c>
      <c r="T231" s="187">
        <v>0</v>
      </c>
      <c r="U231" s="187">
        <v>0</v>
      </c>
      <c r="V231" s="187">
        <v>-10704</v>
      </c>
      <c r="W231" s="187">
        <v>0</v>
      </c>
      <c r="X231" s="187">
        <v>375</v>
      </c>
      <c r="Y231" s="187">
        <v>0</v>
      </c>
      <c r="Z231" s="187">
        <v>0</v>
      </c>
      <c r="AA231" s="187">
        <v>-61</v>
      </c>
      <c r="AB231" s="187">
        <v>-61</v>
      </c>
      <c r="AC231" s="187">
        <v>-61</v>
      </c>
      <c r="AD231" s="187">
        <v>-61</v>
      </c>
      <c r="AE231" s="187">
        <v>-61</v>
      </c>
      <c r="AF231" s="187">
        <v>-70</v>
      </c>
      <c r="AG231" s="175">
        <v>1</v>
      </c>
      <c r="AH231" s="188">
        <v>253</v>
      </c>
      <c r="AI231" s="92">
        <f t="shared" si="23"/>
        <v>0</v>
      </c>
      <c r="AJ231" s="198">
        <v>-61</v>
      </c>
      <c r="AK231" s="196">
        <v>0</v>
      </c>
      <c r="AL231" s="197">
        <v>-10643</v>
      </c>
      <c r="AN231" s="174">
        <f t="shared" si="18"/>
        <v>-9998</v>
      </c>
      <c r="AO231" s="174">
        <f t="shared" si="19"/>
        <v>0</v>
      </c>
      <c r="AQ231" s="92">
        <f t="shared" si="20"/>
        <v>0</v>
      </c>
      <c r="AR231" s="92">
        <f t="shared" si="21"/>
        <v>0</v>
      </c>
      <c r="AS231" s="92">
        <f t="shared" si="22"/>
        <v>-9937</v>
      </c>
      <c r="AU231" s="233">
        <v>0</v>
      </c>
      <c r="AV231" s="234">
        <v>0</v>
      </c>
      <c r="AW231" s="234">
        <v>0</v>
      </c>
      <c r="AX231" s="235">
        <v>0</v>
      </c>
      <c r="AY231" s="233">
        <v>0</v>
      </c>
      <c r="AZ231" s="234">
        <v>0</v>
      </c>
      <c r="BA231" s="234">
        <v>0</v>
      </c>
      <c r="BB231" s="234">
        <v>0</v>
      </c>
      <c r="BC231" s="234">
        <v>0</v>
      </c>
      <c r="BD231" s="235">
        <v>0</v>
      </c>
      <c r="BE231" s="233">
        <v>-10643</v>
      </c>
      <c r="BF231" s="234">
        <v>-10643</v>
      </c>
      <c r="BG231" s="234">
        <v>-10643</v>
      </c>
      <c r="BH231" s="235">
        <v>0</v>
      </c>
      <c r="BI231" s="233">
        <v>0</v>
      </c>
      <c r="BJ231" s="234">
        <v>0</v>
      </c>
      <c r="BK231" s="234">
        <v>0</v>
      </c>
      <c r="BL231" s="234">
        <v>0</v>
      </c>
      <c r="BM231" s="234">
        <v>0</v>
      </c>
      <c r="BN231" s="235">
        <v>0</v>
      </c>
      <c r="BO231" s="233">
        <v>-497</v>
      </c>
      <c r="BP231" s="234">
        <v>-436</v>
      </c>
      <c r="BQ231" s="234">
        <v>-61</v>
      </c>
      <c r="BR231" s="235">
        <v>-375</v>
      </c>
      <c r="BS231" s="233">
        <v>-61</v>
      </c>
      <c r="BT231" s="234">
        <v>-61</v>
      </c>
      <c r="BU231" s="234">
        <v>-61</v>
      </c>
      <c r="BV231" s="234">
        <v>-61</v>
      </c>
      <c r="BW231" s="234">
        <v>-61</v>
      </c>
      <c r="BX231" s="235">
        <v>-70</v>
      </c>
    </row>
    <row r="232" spans="1:76">
      <c r="A232" s="186" t="s">
        <v>1077</v>
      </c>
      <c r="B232" s="187">
        <v>0</v>
      </c>
      <c r="C232" s="187">
        <v>0</v>
      </c>
      <c r="D232" s="186">
        <v>15</v>
      </c>
      <c r="E232" s="186">
        <v>16</v>
      </c>
      <c r="F232" s="187">
        <v>64875</v>
      </c>
      <c r="G232" s="187">
        <v>56777</v>
      </c>
      <c r="H232" s="195">
        <v>5562</v>
      </c>
      <c r="I232" s="187">
        <v>844.41999999999985</v>
      </c>
      <c r="J232" s="187">
        <v>341</v>
      </c>
      <c r="K232" s="187">
        <v>69192</v>
      </c>
      <c r="L232" s="187">
        <v>60636</v>
      </c>
      <c r="M232" s="187">
        <v>58186</v>
      </c>
      <c r="N232" s="187">
        <v>72540</v>
      </c>
      <c r="O232" s="187">
        <v>3378</v>
      </c>
      <c r="P232" s="187">
        <v>2136.87</v>
      </c>
      <c r="Q232" s="187">
        <v>0</v>
      </c>
      <c r="R232" s="187">
        <v>-4544</v>
      </c>
      <c r="S232" s="187">
        <v>7377</v>
      </c>
      <c r="T232" s="187">
        <v>249.86999999999989</v>
      </c>
      <c r="U232" s="187">
        <v>0</v>
      </c>
      <c r="V232" s="187">
        <v>47</v>
      </c>
      <c r="W232" s="187">
        <v>3876</v>
      </c>
      <c r="X232" s="187">
        <v>2075</v>
      </c>
      <c r="Y232" s="187">
        <v>0</v>
      </c>
      <c r="Z232" s="187">
        <v>6292</v>
      </c>
      <c r="AA232" s="187">
        <v>47</v>
      </c>
      <c r="AB232" s="187">
        <v>47</v>
      </c>
      <c r="AC232" s="187">
        <v>47</v>
      </c>
      <c r="AD232" s="187">
        <v>47</v>
      </c>
      <c r="AE232" s="187">
        <v>47</v>
      </c>
      <c r="AF232" s="187">
        <v>106</v>
      </c>
      <c r="AG232" s="175">
        <v>6.8</v>
      </c>
      <c r="AH232" s="188">
        <v>254</v>
      </c>
      <c r="AI232" s="92">
        <f t="shared" si="23"/>
        <v>0</v>
      </c>
      <c r="AJ232" s="198">
        <v>-370</v>
      </c>
      <c r="AK232" s="196">
        <v>1085</v>
      </c>
      <c r="AL232" s="197">
        <v>-668</v>
      </c>
      <c r="AN232" s="174">
        <f t="shared" si="18"/>
        <v>5561.87</v>
      </c>
      <c r="AO232" s="174">
        <f t="shared" si="19"/>
        <v>0.13000000000010914</v>
      </c>
      <c r="AQ232" s="92">
        <f t="shared" si="20"/>
        <v>64874.999999999993</v>
      </c>
      <c r="AR232" s="92">
        <f t="shared" si="21"/>
        <v>0</v>
      </c>
      <c r="AS232" s="92">
        <f t="shared" si="22"/>
        <v>8097.9999999999991</v>
      </c>
      <c r="AU232" s="233">
        <v>7377</v>
      </c>
      <c r="AV232" s="234">
        <v>7377</v>
      </c>
      <c r="AW232" s="234">
        <v>1085</v>
      </c>
      <c r="AX232" s="235">
        <v>6292</v>
      </c>
      <c r="AY232" s="233">
        <v>1085</v>
      </c>
      <c r="AZ232" s="234">
        <v>1085</v>
      </c>
      <c r="BA232" s="234">
        <v>1085</v>
      </c>
      <c r="BB232" s="234">
        <v>1085</v>
      </c>
      <c r="BC232" s="234">
        <v>1085</v>
      </c>
      <c r="BD232" s="235">
        <v>867</v>
      </c>
      <c r="BE232" s="233">
        <v>-4544</v>
      </c>
      <c r="BF232" s="234">
        <v>-4544</v>
      </c>
      <c r="BG232" s="234">
        <v>-668</v>
      </c>
      <c r="BH232" s="235">
        <v>-3876</v>
      </c>
      <c r="BI232" s="233">
        <v>-668</v>
      </c>
      <c r="BJ232" s="234">
        <v>-668</v>
      </c>
      <c r="BK232" s="234">
        <v>-668</v>
      </c>
      <c r="BL232" s="234">
        <v>-668</v>
      </c>
      <c r="BM232" s="234">
        <v>-668</v>
      </c>
      <c r="BN232" s="235">
        <v>-536</v>
      </c>
      <c r="BO232" s="233">
        <v>-2815</v>
      </c>
      <c r="BP232" s="234">
        <v>-2445</v>
      </c>
      <c r="BQ232" s="234">
        <v>-370</v>
      </c>
      <c r="BR232" s="235">
        <v>-2075</v>
      </c>
      <c r="BS232" s="233">
        <v>-370</v>
      </c>
      <c r="BT232" s="234">
        <v>-370</v>
      </c>
      <c r="BU232" s="234">
        <v>-370</v>
      </c>
      <c r="BV232" s="234">
        <v>-370</v>
      </c>
      <c r="BW232" s="234">
        <v>-370</v>
      </c>
      <c r="BX232" s="235">
        <v>-225</v>
      </c>
    </row>
    <row r="233" spans="1:76">
      <c r="A233" s="186" t="s">
        <v>1078</v>
      </c>
      <c r="B233" s="187">
        <v>0</v>
      </c>
      <c r="C233" s="187">
        <v>0</v>
      </c>
      <c r="D233" s="186">
        <v>0</v>
      </c>
      <c r="E233" s="186">
        <v>0</v>
      </c>
      <c r="F233" s="187">
        <v>0</v>
      </c>
      <c r="G233" s="187">
        <v>0</v>
      </c>
      <c r="H233" s="195">
        <v>0</v>
      </c>
      <c r="I233" s="187">
        <v>0</v>
      </c>
      <c r="J233" s="187">
        <v>0</v>
      </c>
      <c r="K233" s="187">
        <v>0</v>
      </c>
      <c r="L233" s="187">
        <v>0</v>
      </c>
      <c r="M233" s="187">
        <v>0</v>
      </c>
      <c r="N233" s="187">
        <v>0</v>
      </c>
      <c r="O233" s="187">
        <v>0</v>
      </c>
      <c r="P233" s="187">
        <v>0</v>
      </c>
      <c r="Q233" s="187">
        <v>0</v>
      </c>
      <c r="R233" s="187">
        <v>0</v>
      </c>
      <c r="S233" s="187">
        <v>0</v>
      </c>
      <c r="T233" s="187">
        <v>0</v>
      </c>
      <c r="U233" s="187">
        <v>0</v>
      </c>
      <c r="V233" s="187">
        <v>0</v>
      </c>
      <c r="W233" s="187">
        <v>0</v>
      </c>
      <c r="X233" s="187">
        <v>0</v>
      </c>
      <c r="Y233" s="187">
        <v>0</v>
      </c>
      <c r="Z233" s="187">
        <v>0</v>
      </c>
      <c r="AA233" s="187">
        <v>0</v>
      </c>
      <c r="AB233" s="187">
        <v>0</v>
      </c>
      <c r="AC233" s="187">
        <v>0</v>
      </c>
      <c r="AD233" s="187">
        <v>0</v>
      </c>
      <c r="AE233" s="187">
        <v>0</v>
      </c>
      <c r="AF233" s="187">
        <v>0</v>
      </c>
      <c r="AG233" s="175">
        <v>1</v>
      </c>
      <c r="AH233" s="188">
        <v>255</v>
      </c>
      <c r="AI233" s="92">
        <f t="shared" si="23"/>
        <v>0</v>
      </c>
      <c r="AJ233" s="198">
        <v>0</v>
      </c>
      <c r="AK233" s="196">
        <v>0</v>
      </c>
      <c r="AL233" s="197">
        <v>0</v>
      </c>
      <c r="AN233" s="174">
        <f t="shared" si="18"/>
        <v>0</v>
      </c>
      <c r="AO233" s="174">
        <f t="shared" si="19"/>
        <v>0</v>
      </c>
      <c r="AQ233" s="92">
        <f t="shared" si="20"/>
        <v>0</v>
      </c>
      <c r="AR233" s="92">
        <f t="shared" si="21"/>
        <v>0</v>
      </c>
      <c r="AS233" s="92">
        <f t="shared" si="22"/>
        <v>0</v>
      </c>
      <c r="AU233" s="233">
        <v>0</v>
      </c>
      <c r="AV233" s="234">
        <v>0</v>
      </c>
      <c r="AW233" s="234">
        <v>0</v>
      </c>
      <c r="AX233" s="235">
        <v>0</v>
      </c>
      <c r="AY233" s="233">
        <v>0</v>
      </c>
      <c r="AZ233" s="234">
        <v>0</v>
      </c>
      <c r="BA233" s="234">
        <v>0</v>
      </c>
      <c r="BB233" s="234">
        <v>0</v>
      </c>
      <c r="BC233" s="234">
        <v>0</v>
      </c>
      <c r="BD233" s="235">
        <v>0</v>
      </c>
      <c r="BE233" s="233">
        <v>0</v>
      </c>
      <c r="BF233" s="234">
        <v>0</v>
      </c>
      <c r="BG233" s="234">
        <v>0</v>
      </c>
      <c r="BH233" s="235">
        <v>0</v>
      </c>
      <c r="BI233" s="233">
        <v>0</v>
      </c>
      <c r="BJ233" s="234">
        <v>0</v>
      </c>
      <c r="BK233" s="234">
        <v>0</v>
      </c>
      <c r="BL233" s="234">
        <v>0</v>
      </c>
      <c r="BM233" s="234">
        <v>0</v>
      </c>
      <c r="BN233" s="235">
        <v>0</v>
      </c>
      <c r="BO233" s="233">
        <v>0</v>
      </c>
      <c r="BP233" s="234">
        <v>0</v>
      </c>
      <c r="BQ233" s="234">
        <v>0</v>
      </c>
      <c r="BR233" s="235">
        <v>0</v>
      </c>
      <c r="BS233" s="233">
        <v>0</v>
      </c>
      <c r="BT233" s="234">
        <v>0</v>
      </c>
      <c r="BU233" s="234">
        <v>0</v>
      </c>
      <c r="BV233" s="234">
        <v>0</v>
      </c>
      <c r="BW233" s="234">
        <v>0</v>
      </c>
      <c r="BX233" s="235">
        <v>0</v>
      </c>
    </row>
    <row r="234" spans="1:76">
      <c r="A234" s="186" t="s">
        <v>1079</v>
      </c>
      <c r="B234" s="187">
        <v>0</v>
      </c>
      <c r="C234" s="187">
        <v>0</v>
      </c>
      <c r="D234" s="186">
        <v>4</v>
      </c>
      <c r="E234" s="186">
        <v>4</v>
      </c>
      <c r="F234" s="187">
        <v>8743</v>
      </c>
      <c r="G234" s="187">
        <v>7807</v>
      </c>
      <c r="H234" s="195">
        <v>1072</v>
      </c>
      <c r="I234" s="187">
        <v>223.51</v>
      </c>
      <c r="J234" s="187">
        <v>-178</v>
      </c>
      <c r="K234" s="187">
        <v>9205</v>
      </c>
      <c r="L234" s="187">
        <v>8262</v>
      </c>
      <c r="M234" s="187">
        <v>7987</v>
      </c>
      <c r="N234" s="187">
        <v>9596</v>
      </c>
      <c r="O234" s="187">
        <v>796</v>
      </c>
      <c r="P234" s="187">
        <v>302.95999999999998</v>
      </c>
      <c r="Q234" s="187">
        <v>0</v>
      </c>
      <c r="R234" s="187">
        <v>-529</v>
      </c>
      <c r="S234" s="187">
        <v>557</v>
      </c>
      <c r="T234" s="187">
        <v>190.95999999999998</v>
      </c>
      <c r="U234" s="187">
        <v>0</v>
      </c>
      <c r="V234" s="187">
        <v>-27</v>
      </c>
      <c r="W234" s="187">
        <v>456</v>
      </c>
      <c r="X234" s="187">
        <v>202</v>
      </c>
      <c r="Y234" s="187">
        <v>0</v>
      </c>
      <c r="Z234" s="187">
        <v>480</v>
      </c>
      <c r="AA234" s="187">
        <v>-27</v>
      </c>
      <c r="AB234" s="187">
        <v>-27</v>
      </c>
      <c r="AC234" s="187">
        <v>-27</v>
      </c>
      <c r="AD234" s="187">
        <v>-27</v>
      </c>
      <c r="AE234" s="187">
        <v>-27</v>
      </c>
      <c r="AF234" s="187">
        <v>-43</v>
      </c>
      <c r="AG234" s="175">
        <v>7.2</v>
      </c>
      <c r="AH234" s="188">
        <v>256</v>
      </c>
      <c r="AI234" s="92">
        <f t="shared" si="23"/>
        <v>0</v>
      </c>
      <c r="AJ234" s="198">
        <v>-31</v>
      </c>
      <c r="AK234" s="196">
        <v>77</v>
      </c>
      <c r="AL234" s="197">
        <v>-73</v>
      </c>
      <c r="AN234" s="174">
        <f t="shared" si="18"/>
        <v>1071.96</v>
      </c>
      <c r="AO234" s="174">
        <f t="shared" si="19"/>
        <v>3.999999999996362E-2</v>
      </c>
      <c r="AQ234" s="92">
        <f t="shared" si="20"/>
        <v>8743</v>
      </c>
      <c r="AR234" s="92">
        <f t="shared" si="21"/>
        <v>0</v>
      </c>
      <c r="AS234" s="92">
        <f t="shared" si="22"/>
        <v>936</v>
      </c>
      <c r="AU234" s="233">
        <v>557</v>
      </c>
      <c r="AV234" s="234">
        <v>557</v>
      </c>
      <c r="AW234" s="234">
        <v>77</v>
      </c>
      <c r="AX234" s="235">
        <v>480</v>
      </c>
      <c r="AY234" s="233">
        <v>77</v>
      </c>
      <c r="AZ234" s="234">
        <v>77</v>
      </c>
      <c r="BA234" s="234">
        <v>77</v>
      </c>
      <c r="BB234" s="234">
        <v>77</v>
      </c>
      <c r="BC234" s="234">
        <v>77</v>
      </c>
      <c r="BD234" s="235">
        <v>95</v>
      </c>
      <c r="BE234" s="233">
        <v>-529</v>
      </c>
      <c r="BF234" s="234">
        <v>-529</v>
      </c>
      <c r="BG234" s="234">
        <v>-73</v>
      </c>
      <c r="BH234" s="235">
        <v>-456</v>
      </c>
      <c r="BI234" s="233">
        <v>-73</v>
      </c>
      <c r="BJ234" s="234">
        <v>-73</v>
      </c>
      <c r="BK234" s="234">
        <v>-73</v>
      </c>
      <c r="BL234" s="234">
        <v>-73</v>
      </c>
      <c r="BM234" s="234">
        <v>-73</v>
      </c>
      <c r="BN234" s="235">
        <v>-91</v>
      </c>
      <c r="BO234" s="233">
        <v>-264</v>
      </c>
      <c r="BP234" s="234">
        <v>-233</v>
      </c>
      <c r="BQ234" s="234">
        <v>-31</v>
      </c>
      <c r="BR234" s="235">
        <v>-202</v>
      </c>
      <c r="BS234" s="233">
        <v>-31</v>
      </c>
      <c r="BT234" s="234">
        <v>-31</v>
      </c>
      <c r="BU234" s="234">
        <v>-31</v>
      </c>
      <c r="BV234" s="234">
        <v>-31</v>
      </c>
      <c r="BW234" s="234">
        <v>-31</v>
      </c>
      <c r="BX234" s="235">
        <v>-47</v>
      </c>
    </row>
    <row r="235" spans="1:76">
      <c r="A235" s="186" t="s">
        <v>1080</v>
      </c>
      <c r="B235" s="187">
        <v>0</v>
      </c>
      <c r="C235" s="187">
        <v>0</v>
      </c>
      <c r="D235" s="186">
        <v>72</v>
      </c>
      <c r="E235" s="186">
        <v>78</v>
      </c>
      <c r="F235" s="187">
        <v>35739</v>
      </c>
      <c r="G235" s="187">
        <v>50729</v>
      </c>
      <c r="H235" s="195">
        <v>5904</v>
      </c>
      <c r="I235" s="187">
        <v>21.140000000000043</v>
      </c>
      <c r="J235" s="187">
        <v>-22854</v>
      </c>
      <c r="K235" s="187">
        <v>38696</v>
      </c>
      <c r="L235" s="187">
        <v>32971</v>
      </c>
      <c r="M235" s="187">
        <v>31090</v>
      </c>
      <c r="N235" s="187">
        <v>41166</v>
      </c>
      <c r="O235" s="187">
        <v>6589</v>
      </c>
      <c r="P235" s="187">
        <v>2036.9100000000003</v>
      </c>
      <c r="Q235" s="187">
        <v>0</v>
      </c>
      <c r="R235" s="187">
        <v>-24345</v>
      </c>
      <c r="S235" s="187">
        <v>914</v>
      </c>
      <c r="T235" s="187">
        <v>184.91000000000042</v>
      </c>
      <c r="U235" s="187">
        <v>0</v>
      </c>
      <c r="V235" s="187">
        <v>-2722</v>
      </c>
      <c r="W235" s="187">
        <v>21782</v>
      </c>
      <c r="X235" s="187">
        <v>1890</v>
      </c>
      <c r="Y235" s="187">
        <v>0</v>
      </c>
      <c r="Z235" s="187">
        <v>818</v>
      </c>
      <c r="AA235" s="187">
        <v>-2722</v>
      </c>
      <c r="AB235" s="187">
        <v>-2722</v>
      </c>
      <c r="AC235" s="187">
        <v>-2722</v>
      </c>
      <c r="AD235" s="187">
        <v>-2722</v>
      </c>
      <c r="AE235" s="187">
        <v>-2722</v>
      </c>
      <c r="AF235" s="187">
        <v>-9244</v>
      </c>
      <c r="AG235" s="175">
        <v>9.5</v>
      </c>
      <c r="AH235" s="188">
        <v>257</v>
      </c>
      <c r="AI235" s="92">
        <f t="shared" si="23"/>
        <v>0</v>
      </c>
      <c r="AJ235" s="198">
        <v>-255</v>
      </c>
      <c r="AK235" s="196">
        <v>96</v>
      </c>
      <c r="AL235" s="197">
        <v>-2563</v>
      </c>
      <c r="AN235" s="174">
        <f t="shared" si="18"/>
        <v>5903.91</v>
      </c>
      <c r="AO235" s="174">
        <f t="shared" si="19"/>
        <v>9.0000000000145519E-2</v>
      </c>
      <c r="AQ235" s="92">
        <f t="shared" si="20"/>
        <v>35739</v>
      </c>
      <c r="AR235" s="92">
        <f t="shared" si="21"/>
        <v>0</v>
      </c>
      <c r="AS235" s="92">
        <f t="shared" si="22"/>
        <v>-14990</v>
      </c>
      <c r="AU235" s="233">
        <v>914</v>
      </c>
      <c r="AV235" s="234">
        <v>914</v>
      </c>
      <c r="AW235" s="234">
        <v>96</v>
      </c>
      <c r="AX235" s="235">
        <v>818</v>
      </c>
      <c r="AY235" s="233">
        <v>96</v>
      </c>
      <c r="AZ235" s="234">
        <v>96</v>
      </c>
      <c r="BA235" s="234">
        <v>96</v>
      </c>
      <c r="BB235" s="234">
        <v>96</v>
      </c>
      <c r="BC235" s="234">
        <v>96</v>
      </c>
      <c r="BD235" s="235">
        <v>338</v>
      </c>
      <c r="BE235" s="233">
        <v>-24345</v>
      </c>
      <c r="BF235" s="234">
        <v>-24345</v>
      </c>
      <c r="BG235" s="234">
        <v>-2563</v>
      </c>
      <c r="BH235" s="235">
        <v>-21782</v>
      </c>
      <c r="BI235" s="233">
        <v>-2563</v>
      </c>
      <c r="BJ235" s="234">
        <v>-2563</v>
      </c>
      <c r="BK235" s="234">
        <v>-2563</v>
      </c>
      <c r="BL235" s="234">
        <v>-2563</v>
      </c>
      <c r="BM235" s="234">
        <v>-2563</v>
      </c>
      <c r="BN235" s="235">
        <v>-8967</v>
      </c>
      <c r="BO235" s="233">
        <v>-2400</v>
      </c>
      <c r="BP235" s="234">
        <v>-2145</v>
      </c>
      <c r="BQ235" s="234">
        <v>-255</v>
      </c>
      <c r="BR235" s="235">
        <v>-1890</v>
      </c>
      <c r="BS235" s="233">
        <v>-255</v>
      </c>
      <c r="BT235" s="234">
        <v>-255</v>
      </c>
      <c r="BU235" s="234">
        <v>-255</v>
      </c>
      <c r="BV235" s="234">
        <v>-255</v>
      </c>
      <c r="BW235" s="234">
        <v>-255</v>
      </c>
      <c r="BX235" s="235">
        <v>-615</v>
      </c>
    </row>
    <row r="236" spans="1:76">
      <c r="A236" s="186" t="s">
        <v>800</v>
      </c>
      <c r="B236" s="187">
        <v>0</v>
      </c>
      <c r="C236" s="187">
        <v>0</v>
      </c>
      <c r="D236" s="186">
        <v>0</v>
      </c>
      <c r="E236" s="186">
        <v>0</v>
      </c>
      <c r="F236" s="187">
        <v>0</v>
      </c>
      <c r="G236" s="187">
        <v>0</v>
      </c>
      <c r="H236" s="195">
        <v>0</v>
      </c>
      <c r="I236" s="187">
        <v>0</v>
      </c>
      <c r="J236" s="187">
        <v>0</v>
      </c>
      <c r="K236" s="187">
        <v>0</v>
      </c>
      <c r="L236" s="187">
        <v>0</v>
      </c>
      <c r="M236" s="187">
        <v>0</v>
      </c>
      <c r="N236" s="187">
        <v>0</v>
      </c>
      <c r="O236" s="187">
        <v>0</v>
      </c>
      <c r="P236" s="187">
        <v>0</v>
      </c>
      <c r="Q236" s="187">
        <v>0</v>
      </c>
      <c r="R236" s="187">
        <v>0</v>
      </c>
      <c r="S236" s="187">
        <v>0</v>
      </c>
      <c r="T236" s="187">
        <v>0</v>
      </c>
      <c r="U236" s="187">
        <v>0</v>
      </c>
      <c r="V236" s="187">
        <v>0</v>
      </c>
      <c r="W236" s="187">
        <v>0</v>
      </c>
      <c r="X236" s="187">
        <v>0</v>
      </c>
      <c r="Y236" s="187">
        <v>0</v>
      </c>
      <c r="Z236" s="187">
        <v>0</v>
      </c>
      <c r="AA236" s="187">
        <v>0</v>
      </c>
      <c r="AB236" s="187">
        <v>0</v>
      </c>
      <c r="AC236" s="187">
        <v>0</v>
      </c>
      <c r="AD236" s="187">
        <v>0</v>
      </c>
      <c r="AE236" s="187">
        <v>0</v>
      </c>
      <c r="AF236" s="187">
        <v>0</v>
      </c>
      <c r="AG236" s="175">
        <v>1</v>
      </c>
      <c r="AH236" s="188">
        <v>258</v>
      </c>
      <c r="AI236" s="92">
        <f t="shared" si="23"/>
        <v>0</v>
      </c>
      <c r="AJ236" s="198">
        <v>0</v>
      </c>
      <c r="AK236" s="196">
        <v>0</v>
      </c>
      <c r="AL236" s="197">
        <v>0</v>
      </c>
      <c r="AN236" s="174">
        <f t="shared" si="18"/>
        <v>0</v>
      </c>
      <c r="AO236" s="174">
        <f t="shared" si="19"/>
        <v>0</v>
      </c>
      <c r="AQ236" s="92">
        <f t="shared" si="20"/>
        <v>0</v>
      </c>
      <c r="AR236" s="92">
        <f t="shared" si="21"/>
        <v>0</v>
      </c>
      <c r="AS236" s="92">
        <f t="shared" si="22"/>
        <v>0</v>
      </c>
      <c r="AU236" s="233">
        <v>0</v>
      </c>
      <c r="AV236" s="234">
        <v>0</v>
      </c>
      <c r="AW236" s="234">
        <v>0</v>
      </c>
      <c r="AX236" s="235">
        <v>0</v>
      </c>
      <c r="AY236" s="233">
        <v>0</v>
      </c>
      <c r="AZ236" s="234">
        <v>0</v>
      </c>
      <c r="BA236" s="234">
        <v>0</v>
      </c>
      <c r="BB236" s="234">
        <v>0</v>
      </c>
      <c r="BC236" s="234">
        <v>0</v>
      </c>
      <c r="BD236" s="235">
        <v>0</v>
      </c>
      <c r="BE236" s="233">
        <v>0</v>
      </c>
      <c r="BF236" s="234">
        <v>0</v>
      </c>
      <c r="BG236" s="234">
        <v>0</v>
      </c>
      <c r="BH236" s="235">
        <v>0</v>
      </c>
      <c r="BI236" s="233">
        <v>0</v>
      </c>
      <c r="BJ236" s="234">
        <v>0</v>
      </c>
      <c r="BK236" s="234">
        <v>0</v>
      </c>
      <c r="BL236" s="234">
        <v>0</v>
      </c>
      <c r="BM236" s="234">
        <v>0</v>
      </c>
      <c r="BN236" s="235">
        <v>0</v>
      </c>
      <c r="BO236" s="233">
        <v>0</v>
      </c>
      <c r="BP236" s="234">
        <v>0</v>
      </c>
      <c r="BQ236" s="234">
        <v>0</v>
      </c>
      <c r="BR236" s="235">
        <v>0</v>
      </c>
      <c r="BS236" s="233">
        <v>0</v>
      </c>
      <c r="BT236" s="234">
        <v>0</v>
      </c>
      <c r="BU236" s="234">
        <v>0</v>
      </c>
      <c r="BV236" s="234">
        <v>0</v>
      </c>
      <c r="BW236" s="234">
        <v>0</v>
      </c>
      <c r="BX236" s="235">
        <v>0</v>
      </c>
    </row>
    <row r="237" spans="1:76">
      <c r="A237" s="186" t="s">
        <v>1081</v>
      </c>
      <c r="B237" s="187">
        <v>0</v>
      </c>
      <c r="C237" s="187">
        <v>0</v>
      </c>
      <c r="D237" s="186">
        <v>0</v>
      </c>
      <c r="E237" s="186">
        <v>0</v>
      </c>
      <c r="F237" s="187">
        <v>0</v>
      </c>
      <c r="G237" s="187">
        <v>0</v>
      </c>
      <c r="H237" s="195">
        <v>0</v>
      </c>
      <c r="I237" s="187">
        <v>0</v>
      </c>
      <c r="J237" s="187">
        <v>0</v>
      </c>
      <c r="K237" s="187">
        <v>0</v>
      </c>
      <c r="L237" s="187">
        <v>0</v>
      </c>
      <c r="M237" s="187">
        <v>0</v>
      </c>
      <c r="N237" s="187">
        <v>0</v>
      </c>
      <c r="O237" s="187">
        <v>0</v>
      </c>
      <c r="P237" s="187">
        <v>0</v>
      </c>
      <c r="Q237" s="187">
        <v>0</v>
      </c>
      <c r="R237" s="187">
        <v>0</v>
      </c>
      <c r="S237" s="187">
        <v>0</v>
      </c>
      <c r="T237" s="187">
        <v>0</v>
      </c>
      <c r="U237" s="187">
        <v>0</v>
      </c>
      <c r="V237" s="187">
        <v>0</v>
      </c>
      <c r="W237" s="187">
        <v>0</v>
      </c>
      <c r="X237" s="187">
        <v>0</v>
      </c>
      <c r="Y237" s="187">
        <v>0</v>
      </c>
      <c r="Z237" s="187">
        <v>0</v>
      </c>
      <c r="AA237" s="187">
        <v>0</v>
      </c>
      <c r="AB237" s="187">
        <v>0</v>
      </c>
      <c r="AC237" s="187">
        <v>0</v>
      </c>
      <c r="AD237" s="187">
        <v>0</v>
      </c>
      <c r="AE237" s="187">
        <v>0</v>
      </c>
      <c r="AF237" s="187">
        <v>0</v>
      </c>
      <c r="AG237" s="175">
        <v>1</v>
      </c>
      <c r="AH237" s="188">
        <v>260</v>
      </c>
      <c r="AI237" s="92">
        <f t="shared" si="23"/>
        <v>0</v>
      </c>
      <c r="AJ237" s="198">
        <v>0</v>
      </c>
      <c r="AK237" s="196">
        <v>0</v>
      </c>
      <c r="AL237" s="197">
        <v>0</v>
      </c>
      <c r="AN237" s="174">
        <f t="shared" si="18"/>
        <v>0</v>
      </c>
      <c r="AO237" s="174">
        <f t="shared" si="19"/>
        <v>0</v>
      </c>
      <c r="AQ237" s="92">
        <f t="shared" si="20"/>
        <v>0</v>
      </c>
      <c r="AR237" s="92">
        <f t="shared" si="21"/>
        <v>0</v>
      </c>
      <c r="AS237" s="92">
        <f t="shared" si="22"/>
        <v>0</v>
      </c>
      <c r="AU237" s="233">
        <v>0</v>
      </c>
      <c r="AV237" s="234">
        <v>0</v>
      </c>
      <c r="AW237" s="234">
        <v>0</v>
      </c>
      <c r="AX237" s="235">
        <v>0</v>
      </c>
      <c r="AY237" s="233">
        <v>0</v>
      </c>
      <c r="AZ237" s="234">
        <v>0</v>
      </c>
      <c r="BA237" s="234">
        <v>0</v>
      </c>
      <c r="BB237" s="234">
        <v>0</v>
      </c>
      <c r="BC237" s="234">
        <v>0</v>
      </c>
      <c r="BD237" s="235">
        <v>0</v>
      </c>
      <c r="BE237" s="233">
        <v>0</v>
      </c>
      <c r="BF237" s="234">
        <v>0</v>
      </c>
      <c r="BG237" s="234">
        <v>0</v>
      </c>
      <c r="BH237" s="235">
        <v>0</v>
      </c>
      <c r="BI237" s="233">
        <v>0</v>
      </c>
      <c r="BJ237" s="234">
        <v>0</v>
      </c>
      <c r="BK237" s="234">
        <v>0</v>
      </c>
      <c r="BL237" s="234">
        <v>0</v>
      </c>
      <c r="BM237" s="234">
        <v>0</v>
      </c>
      <c r="BN237" s="235">
        <v>0</v>
      </c>
      <c r="BO237" s="233">
        <v>0</v>
      </c>
      <c r="BP237" s="234">
        <v>0</v>
      </c>
      <c r="BQ237" s="234">
        <v>0</v>
      </c>
      <c r="BR237" s="235">
        <v>0</v>
      </c>
      <c r="BS237" s="233">
        <v>0</v>
      </c>
      <c r="BT237" s="234">
        <v>0</v>
      </c>
      <c r="BU237" s="234">
        <v>0</v>
      </c>
      <c r="BV237" s="234">
        <v>0</v>
      </c>
      <c r="BW237" s="234">
        <v>0</v>
      </c>
      <c r="BX237" s="235">
        <v>0</v>
      </c>
    </row>
    <row r="238" spans="1:76">
      <c r="A238" s="186" t="s">
        <v>1082</v>
      </c>
      <c r="B238" s="187">
        <v>0</v>
      </c>
      <c r="C238" s="187">
        <v>0</v>
      </c>
      <c r="D238" s="186">
        <v>16</v>
      </c>
      <c r="E238" s="186">
        <v>16</v>
      </c>
      <c r="F238" s="187">
        <v>24831</v>
      </c>
      <c r="G238" s="187">
        <v>0</v>
      </c>
      <c r="H238" s="195">
        <v>2670</v>
      </c>
      <c r="I238" s="187">
        <v>148.62000000000006</v>
      </c>
      <c r="J238" s="187">
        <v>22161</v>
      </c>
      <c r="K238" s="187">
        <v>26653</v>
      </c>
      <c r="L238" s="187">
        <v>23020</v>
      </c>
      <c r="M238" s="187">
        <v>21704</v>
      </c>
      <c r="N238" s="187">
        <v>28473</v>
      </c>
      <c r="O238" s="187">
        <v>0</v>
      </c>
      <c r="P238" s="187">
        <v>0</v>
      </c>
      <c r="Q238" s="187">
        <v>0</v>
      </c>
      <c r="R238" s="187">
        <v>23330</v>
      </c>
      <c r="S238" s="187">
        <v>1501</v>
      </c>
      <c r="T238" s="187">
        <v>0</v>
      </c>
      <c r="U238" s="187">
        <v>0</v>
      </c>
      <c r="V238" s="187">
        <v>2670</v>
      </c>
      <c r="W238" s="187">
        <v>0</v>
      </c>
      <c r="X238" s="187">
        <v>0</v>
      </c>
      <c r="Y238" s="187">
        <v>20821</v>
      </c>
      <c r="Z238" s="187">
        <v>1340</v>
      </c>
      <c r="AA238" s="187">
        <v>2670</v>
      </c>
      <c r="AB238" s="187">
        <v>2670</v>
      </c>
      <c r="AC238" s="187">
        <v>2670</v>
      </c>
      <c r="AD238" s="187">
        <v>2670</v>
      </c>
      <c r="AE238" s="187">
        <v>2670</v>
      </c>
      <c r="AF238" s="187">
        <v>8811</v>
      </c>
      <c r="AG238" s="175">
        <v>9.3000000000000007</v>
      </c>
      <c r="AH238" s="188">
        <v>580</v>
      </c>
      <c r="AI238" s="92">
        <f t="shared" si="23"/>
        <v>0</v>
      </c>
      <c r="AJ238" s="198">
        <v>0</v>
      </c>
      <c r="AK238" s="196">
        <v>161</v>
      </c>
      <c r="AL238" s="197">
        <v>2509</v>
      </c>
      <c r="AN238" s="174">
        <f t="shared" si="18"/>
        <v>2670</v>
      </c>
      <c r="AO238" s="174">
        <f t="shared" si="19"/>
        <v>0</v>
      </c>
      <c r="AQ238" s="92">
        <f t="shared" si="20"/>
        <v>24831</v>
      </c>
      <c r="AR238" s="92">
        <f t="shared" si="21"/>
        <v>0</v>
      </c>
      <c r="AS238" s="92">
        <f t="shared" si="22"/>
        <v>24831</v>
      </c>
      <c r="AU238" s="233">
        <v>1501</v>
      </c>
      <c r="AV238" s="234">
        <v>1501</v>
      </c>
      <c r="AW238" s="234">
        <v>161</v>
      </c>
      <c r="AX238" s="235">
        <v>1340</v>
      </c>
      <c r="AY238" s="233">
        <v>161</v>
      </c>
      <c r="AZ238" s="234">
        <v>161</v>
      </c>
      <c r="BA238" s="234">
        <v>161</v>
      </c>
      <c r="BB238" s="234">
        <v>161</v>
      </c>
      <c r="BC238" s="234">
        <v>161</v>
      </c>
      <c r="BD238" s="235">
        <v>535</v>
      </c>
      <c r="BE238" s="233">
        <v>23330</v>
      </c>
      <c r="BF238" s="234">
        <v>23330</v>
      </c>
      <c r="BG238" s="234">
        <v>2509</v>
      </c>
      <c r="BH238" s="235">
        <v>20821</v>
      </c>
      <c r="BI238" s="233">
        <v>2509</v>
      </c>
      <c r="BJ238" s="234">
        <v>2509</v>
      </c>
      <c r="BK238" s="234">
        <v>2509</v>
      </c>
      <c r="BL238" s="234">
        <v>2509</v>
      </c>
      <c r="BM238" s="234">
        <v>2509</v>
      </c>
      <c r="BN238" s="235">
        <v>8276</v>
      </c>
      <c r="BO238" s="233">
        <v>0</v>
      </c>
      <c r="BP238" s="234">
        <v>0</v>
      </c>
      <c r="BQ238" s="234">
        <v>0</v>
      </c>
      <c r="BR238" s="235">
        <v>0</v>
      </c>
      <c r="BS238" s="233">
        <v>0</v>
      </c>
      <c r="BT238" s="234">
        <v>0</v>
      </c>
      <c r="BU238" s="234">
        <v>0</v>
      </c>
      <c r="BV238" s="234">
        <v>0</v>
      </c>
      <c r="BW238" s="234">
        <v>0</v>
      </c>
      <c r="BX238" s="235">
        <v>0</v>
      </c>
    </row>
    <row r="239" spans="1:76">
      <c r="A239" s="186" t="s">
        <v>1083</v>
      </c>
      <c r="B239" s="187">
        <v>0</v>
      </c>
      <c r="C239" s="187">
        <v>0</v>
      </c>
      <c r="D239" s="186">
        <v>0</v>
      </c>
      <c r="E239" s="186">
        <v>0</v>
      </c>
      <c r="F239" s="187">
        <v>0</v>
      </c>
      <c r="G239" s="187">
        <v>0</v>
      </c>
      <c r="H239" s="195">
        <v>0</v>
      </c>
      <c r="I239" s="187">
        <v>0</v>
      </c>
      <c r="J239" s="187">
        <v>0</v>
      </c>
      <c r="K239" s="187">
        <v>0</v>
      </c>
      <c r="L239" s="187">
        <v>0</v>
      </c>
      <c r="M239" s="187">
        <v>0</v>
      </c>
      <c r="N239" s="187">
        <v>0</v>
      </c>
      <c r="O239" s="187">
        <v>0</v>
      </c>
      <c r="P239" s="187">
        <v>0</v>
      </c>
      <c r="Q239" s="187">
        <v>0</v>
      </c>
      <c r="R239" s="187">
        <v>0</v>
      </c>
      <c r="S239" s="187">
        <v>0</v>
      </c>
      <c r="T239" s="187">
        <v>0</v>
      </c>
      <c r="U239" s="187">
        <v>0</v>
      </c>
      <c r="V239" s="187">
        <v>0</v>
      </c>
      <c r="W239" s="187">
        <v>0</v>
      </c>
      <c r="X239" s="187">
        <v>0</v>
      </c>
      <c r="Y239" s="187">
        <v>0</v>
      </c>
      <c r="Z239" s="187">
        <v>0</v>
      </c>
      <c r="AA239" s="187">
        <v>0</v>
      </c>
      <c r="AB239" s="187">
        <v>0</v>
      </c>
      <c r="AC239" s="187">
        <v>0</v>
      </c>
      <c r="AD239" s="187">
        <v>0</v>
      </c>
      <c r="AE239" s="187">
        <v>0</v>
      </c>
      <c r="AF239" s="187">
        <v>0</v>
      </c>
      <c r="AG239" s="175">
        <v>1</v>
      </c>
      <c r="AH239" s="188">
        <v>261</v>
      </c>
      <c r="AI239" s="92">
        <f t="shared" si="23"/>
        <v>0</v>
      </c>
      <c r="AJ239" s="198">
        <v>0</v>
      </c>
      <c r="AK239" s="196">
        <v>0</v>
      </c>
      <c r="AL239" s="197">
        <v>0</v>
      </c>
      <c r="AN239" s="174">
        <f t="shared" si="18"/>
        <v>0</v>
      </c>
      <c r="AO239" s="174">
        <f t="shared" si="19"/>
        <v>0</v>
      </c>
      <c r="AQ239" s="92">
        <f t="shared" si="20"/>
        <v>0</v>
      </c>
      <c r="AR239" s="92">
        <f t="shared" si="21"/>
        <v>0</v>
      </c>
      <c r="AS239" s="92">
        <f t="shared" si="22"/>
        <v>0</v>
      </c>
      <c r="AU239" s="233">
        <v>0</v>
      </c>
      <c r="AV239" s="234">
        <v>0</v>
      </c>
      <c r="AW239" s="234">
        <v>0</v>
      </c>
      <c r="AX239" s="235">
        <v>0</v>
      </c>
      <c r="AY239" s="233">
        <v>0</v>
      </c>
      <c r="AZ239" s="234">
        <v>0</v>
      </c>
      <c r="BA239" s="234">
        <v>0</v>
      </c>
      <c r="BB239" s="234">
        <v>0</v>
      </c>
      <c r="BC239" s="234">
        <v>0</v>
      </c>
      <c r="BD239" s="235">
        <v>0</v>
      </c>
      <c r="BE239" s="233">
        <v>0</v>
      </c>
      <c r="BF239" s="234">
        <v>0</v>
      </c>
      <c r="BG239" s="234">
        <v>0</v>
      </c>
      <c r="BH239" s="235">
        <v>0</v>
      </c>
      <c r="BI239" s="233">
        <v>0</v>
      </c>
      <c r="BJ239" s="234">
        <v>0</v>
      </c>
      <c r="BK239" s="234">
        <v>0</v>
      </c>
      <c r="BL239" s="234">
        <v>0</v>
      </c>
      <c r="BM239" s="234">
        <v>0</v>
      </c>
      <c r="BN239" s="235">
        <v>0</v>
      </c>
      <c r="BO239" s="233">
        <v>0</v>
      </c>
      <c r="BP239" s="234">
        <v>0</v>
      </c>
      <c r="BQ239" s="234">
        <v>0</v>
      </c>
      <c r="BR239" s="235">
        <v>0</v>
      </c>
      <c r="BS239" s="233">
        <v>0</v>
      </c>
      <c r="BT239" s="234">
        <v>0</v>
      </c>
      <c r="BU239" s="234">
        <v>0</v>
      </c>
      <c r="BV239" s="234">
        <v>0</v>
      </c>
      <c r="BW239" s="234">
        <v>0</v>
      </c>
      <c r="BX239" s="235">
        <v>0</v>
      </c>
    </row>
    <row r="240" spans="1:76">
      <c r="A240" s="186" t="s">
        <v>1084</v>
      </c>
      <c r="B240" s="187">
        <v>0</v>
      </c>
      <c r="C240" s="187">
        <v>0</v>
      </c>
      <c r="D240" s="186">
        <v>0</v>
      </c>
      <c r="E240" s="186">
        <v>0</v>
      </c>
      <c r="F240" s="187">
        <v>0</v>
      </c>
      <c r="G240" s="187">
        <v>0</v>
      </c>
      <c r="H240" s="195">
        <v>0</v>
      </c>
      <c r="I240" s="187">
        <v>0</v>
      </c>
      <c r="J240" s="187">
        <v>0</v>
      </c>
      <c r="K240" s="187">
        <v>0</v>
      </c>
      <c r="L240" s="187">
        <v>0</v>
      </c>
      <c r="M240" s="187">
        <v>0</v>
      </c>
      <c r="N240" s="187">
        <v>0</v>
      </c>
      <c r="O240" s="187">
        <v>0</v>
      </c>
      <c r="P240" s="187">
        <v>0</v>
      </c>
      <c r="Q240" s="187">
        <v>0</v>
      </c>
      <c r="R240" s="187">
        <v>0</v>
      </c>
      <c r="S240" s="187">
        <v>0</v>
      </c>
      <c r="T240" s="187">
        <v>0</v>
      </c>
      <c r="U240" s="187">
        <v>0</v>
      </c>
      <c r="V240" s="187">
        <v>0</v>
      </c>
      <c r="W240" s="187">
        <v>0</v>
      </c>
      <c r="X240" s="187">
        <v>0</v>
      </c>
      <c r="Y240" s="187">
        <v>0</v>
      </c>
      <c r="Z240" s="187">
        <v>0</v>
      </c>
      <c r="AA240" s="187">
        <v>0</v>
      </c>
      <c r="AB240" s="187">
        <v>0</v>
      </c>
      <c r="AC240" s="187">
        <v>0</v>
      </c>
      <c r="AD240" s="187">
        <v>0</v>
      </c>
      <c r="AE240" s="187">
        <v>0</v>
      </c>
      <c r="AF240" s="187">
        <v>0</v>
      </c>
      <c r="AG240" s="175">
        <v>1</v>
      </c>
      <c r="AH240" s="188">
        <v>262</v>
      </c>
      <c r="AI240" s="92">
        <f t="shared" si="23"/>
        <v>0</v>
      </c>
      <c r="AJ240" s="198">
        <v>0</v>
      </c>
      <c r="AK240" s="196">
        <v>0</v>
      </c>
      <c r="AL240" s="197">
        <v>0</v>
      </c>
      <c r="AN240" s="174">
        <f t="shared" si="18"/>
        <v>0</v>
      </c>
      <c r="AO240" s="174">
        <f t="shared" si="19"/>
        <v>0</v>
      </c>
      <c r="AQ240" s="92">
        <f t="shared" si="20"/>
        <v>0</v>
      </c>
      <c r="AR240" s="92">
        <f t="shared" si="21"/>
        <v>0</v>
      </c>
      <c r="AS240" s="92">
        <f t="shared" si="22"/>
        <v>0</v>
      </c>
      <c r="AU240" s="233">
        <v>0</v>
      </c>
      <c r="AV240" s="234">
        <v>0</v>
      </c>
      <c r="AW240" s="234">
        <v>0</v>
      </c>
      <c r="AX240" s="235">
        <v>0</v>
      </c>
      <c r="AY240" s="233">
        <v>0</v>
      </c>
      <c r="AZ240" s="234">
        <v>0</v>
      </c>
      <c r="BA240" s="234">
        <v>0</v>
      </c>
      <c r="BB240" s="234">
        <v>0</v>
      </c>
      <c r="BC240" s="234">
        <v>0</v>
      </c>
      <c r="BD240" s="235">
        <v>0</v>
      </c>
      <c r="BE240" s="233">
        <v>0</v>
      </c>
      <c r="BF240" s="234">
        <v>0</v>
      </c>
      <c r="BG240" s="234">
        <v>0</v>
      </c>
      <c r="BH240" s="235">
        <v>0</v>
      </c>
      <c r="BI240" s="233">
        <v>0</v>
      </c>
      <c r="BJ240" s="234">
        <v>0</v>
      </c>
      <c r="BK240" s="234">
        <v>0</v>
      </c>
      <c r="BL240" s="234">
        <v>0</v>
      </c>
      <c r="BM240" s="234">
        <v>0</v>
      </c>
      <c r="BN240" s="235">
        <v>0</v>
      </c>
      <c r="BO240" s="233">
        <v>0</v>
      </c>
      <c r="BP240" s="234">
        <v>0</v>
      </c>
      <c r="BQ240" s="234">
        <v>0</v>
      </c>
      <c r="BR240" s="235">
        <v>0</v>
      </c>
      <c r="BS240" s="233">
        <v>0</v>
      </c>
      <c r="BT240" s="234">
        <v>0</v>
      </c>
      <c r="BU240" s="234">
        <v>0</v>
      </c>
      <c r="BV240" s="234">
        <v>0</v>
      </c>
      <c r="BW240" s="234">
        <v>0</v>
      </c>
      <c r="BX240" s="235">
        <v>0</v>
      </c>
    </row>
    <row r="241" spans="1:76">
      <c r="A241" s="186" t="s">
        <v>1085</v>
      </c>
      <c r="B241" s="187">
        <v>0</v>
      </c>
      <c r="C241" s="187">
        <v>0</v>
      </c>
      <c r="D241" s="186">
        <v>0</v>
      </c>
      <c r="E241" s="186">
        <v>0</v>
      </c>
      <c r="F241" s="187">
        <v>0</v>
      </c>
      <c r="G241" s="187">
        <v>0</v>
      </c>
      <c r="H241" s="195">
        <v>0</v>
      </c>
      <c r="I241" s="187">
        <v>0</v>
      </c>
      <c r="J241" s="187">
        <v>0</v>
      </c>
      <c r="K241" s="187">
        <v>0</v>
      </c>
      <c r="L241" s="187">
        <v>0</v>
      </c>
      <c r="M241" s="187">
        <v>0</v>
      </c>
      <c r="N241" s="187">
        <v>0</v>
      </c>
      <c r="O241" s="187">
        <v>0</v>
      </c>
      <c r="P241" s="187">
        <v>0</v>
      </c>
      <c r="Q241" s="187">
        <v>0</v>
      </c>
      <c r="R241" s="187">
        <v>0</v>
      </c>
      <c r="S241" s="187">
        <v>0</v>
      </c>
      <c r="T241" s="187">
        <v>0</v>
      </c>
      <c r="U241" s="187">
        <v>0</v>
      </c>
      <c r="V241" s="187">
        <v>0</v>
      </c>
      <c r="W241" s="187">
        <v>0</v>
      </c>
      <c r="X241" s="187">
        <v>0</v>
      </c>
      <c r="Y241" s="187">
        <v>0</v>
      </c>
      <c r="Z241" s="187">
        <v>0</v>
      </c>
      <c r="AA241" s="187">
        <v>0</v>
      </c>
      <c r="AB241" s="187">
        <v>0</v>
      </c>
      <c r="AC241" s="187">
        <v>0</v>
      </c>
      <c r="AD241" s="187">
        <v>0</v>
      </c>
      <c r="AE241" s="187">
        <v>0</v>
      </c>
      <c r="AF241" s="187">
        <v>0</v>
      </c>
      <c r="AG241" s="175">
        <v>1</v>
      </c>
      <c r="AH241" s="188">
        <v>259</v>
      </c>
      <c r="AI241" s="92">
        <f t="shared" si="23"/>
        <v>0</v>
      </c>
      <c r="AJ241" s="198">
        <v>0</v>
      </c>
      <c r="AK241" s="196">
        <v>0</v>
      </c>
      <c r="AL241" s="197">
        <v>0</v>
      </c>
      <c r="AN241" s="174">
        <f t="shared" si="18"/>
        <v>0</v>
      </c>
      <c r="AO241" s="174">
        <f t="shared" si="19"/>
        <v>0</v>
      </c>
      <c r="AQ241" s="92">
        <f t="shared" si="20"/>
        <v>0</v>
      </c>
      <c r="AR241" s="92">
        <f t="shared" si="21"/>
        <v>0</v>
      </c>
      <c r="AS241" s="92">
        <f t="shared" si="22"/>
        <v>0</v>
      </c>
      <c r="AU241" s="233">
        <v>0</v>
      </c>
      <c r="AV241" s="234">
        <v>0</v>
      </c>
      <c r="AW241" s="234">
        <v>0</v>
      </c>
      <c r="AX241" s="235">
        <v>0</v>
      </c>
      <c r="AY241" s="233">
        <v>0</v>
      </c>
      <c r="AZ241" s="234">
        <v>0</v>
      </c>
      <c r="BA241" s="234">
        <v>0</v>
      </c>
      <c r="BB241" s="234">
        <v>0</v>
      </c>
      <c r="BC241" s="234">
        <v>0</v>
      </c>
      <c r="BD241" s="235">
        <v>0</v>
      </c>
      <c r="BE241" s="233">
        <v>0</v>
      </c>
      <c r="BF241" s="234">
        <v>0</v>
      </c>
      <c r="BG241" s="234">
        <v>0</v>
      </c>
      <c r="BH241" s="235">
        <v>0</v>
      </c>
      <c r="BI241" s="233">
        <v>0</v>
      </c>
      <c r="BJ241" s="234">
        <v>0</v>
      </c>
      <c r="BK241" s="234">
        <v>0</v>
      </c>
      <c r="BL241" s="234">
        <v>0</v>
      </c>
      <c r="BM241" s="234">
        <v>0</v>
      </c>
      <c r="BN241" s="235">
        <v>0</v>
      </c>
      <c r="BO241" s="233">
        <v>0</v>
      </c>
      <c r="BP241" s="234">
        <v>0</v>
      </c>
      <c r="BQ241" s="234">
        <v>0</v>
      </c>
      <c r="BR241" s="235">
        <v>0</v>
      </c>
      <c r="BS241" s="233">
        <v>0</v>
      </c>
      <c r="BT241" s="234">
        <v>0</v>
      </c>
      <c r="BU241" s="234">
        <v>0</v>
      </c>
      <c r="BV241" s="234">
        <v>0</v>
      </c>
      <c r="BW241" s="234">
        <v>0</v>
      </c>
      <c r="BX241" s="235">
        <v>0</v>
      </c>
    </row>
    <row r="242" spans="1:76">
      <c r="A242" s="186" t="s">
        <v>1086</v>
      </c>
      <c r="B242" s="187">
        <v>0</v>
      </c>
      <c r="C242" s="187">
        <v>0</v>
      </c>
      <c r="D242" s="186">
        <v>0</v>
      </c>
      <c r="E242" s="186">
        <v>0</v>
      </c>
      <c r="F242" s="187">
        <v>0</v>
      </c>
      <c r="G242" s="187">
        <v>0</v>
      </c>
      <c r="H242" s="195">
        <v>0</v>
      </c>
      <c r="I242" s="187">
        <v>0</v>
      </c>
      <c r="J242" s="187">
        <v>0</v>
      </c>
      <c r="K242" s="187">
        <v>0</v>
      </c>
      <c r="L242" s="187">
        <v>0</v>
      </c>
      <c r="M242" s="187">
        <v>0</v>
      </c>
      <c r="N242" s="187">
        <v>0</v>
      </c>
      <c r="O242" s="187">
        <v>0</v>
      </c>
      <c r="P242" s="187">
        <v>0</v>
      </c>
      <c r="Q242" s="187">
        <v>0</v>
      </c>
      <c r="R242" s="187">
        <v>0</v>
      </c>
      <c r="S242" s="187">
        <v>0</v>
      </c>
      <c r="T242" s="187">
        <v>0</v>
      </c>
      <c r="U242" s="187">
        <v>0</v>
      </c>
      <c r="V242" s="187">
        <v>0</v>
      </c>
      <c r="W242" s="187">
        <v>0</v>
      </c>
      <c r="X242" s="187">
        <v>0</v>
      </c>
      <c r="Y242" s="187">
        <v>0</v>
      </c>
      <c r="Z242" s="187">
        <v>0</v>
      </c>
      <c r="AA242" s="187">
        <v>0</v>
      </c>
      <c r="AB242" s="187">
        <v>0</v>
      </c>
      <c r="AC242" s="187">
        <v>0</v>
      </c>
      <c r="AD242" s="187">
        <v>0</v>
      </c>
      <c r="AE242" s="187">
        <v>0</v>
      </c>
      <c r="AF242" s="187">
        <v>0</v>
      </c>
      <c r="AG242" s="175">
        <v>1</v>
      </c>
      <c r="AH242" s="188">
        <v>263</v>
      </c>
      <c r="AI242" s="92">
        <f t="shared" si="23"/>
        <v>0</v>
      </c>
      <c r="AJ242" s="198">
        <v>0</v>
      </c>
      <c r="AK242" s="196">
        <v>0</v>
      </c>
      <c r="AL242" s="197">
        <v>0</v>
      </c>
      <c r="AN242" s="174">
        <f t="shared" si="18"/>
        <v>0</v>
      </c>
      <c r="AO242" s="174">
        <f t="shared" si="19"/>
        <v>0</v>
      </c>
      <c r="AQ242" s="92">
        <f t="shared" si="20"/>
        <v>0</v>
      </c>
      <c r="AR242" s="92">
        <f t="shared" si="21"/>
        <v>0</v>
      </c>
      <c r="AS242" s="92">
        <f t="shared" si="22"/>
        <v>0</v>
      </c>
      <c r="AU242" s="233">
        <v>0</v>
      </c>
      <c r="AV242" s="234">
        <v>0</v>
      </c>
      <c r="AW242" s="234">
        <v>0</v>
      </c>
      <c r="AX242" s="235">
        <v>0</v>
      </c>
      <c r="AY242" s="233">
        <v>0</v>
      </c>
      <c r="AZ242" s="234">
        <v>0</v>
      </c>
      <c r="BA242" s="234">
        <v>0</v>
      </c>
      <c r="BB242" s="234">
        <v>0</v>
      </c>
      <c r="BC242" s="234">
        <v>0</v>
      </c>
      <c r="BD242" s="235">
        <v>0</v>
      </c>
      <c r="BE242" s="233">
        <v>0</v>
      </c>
      <c r="BF242" s="234">
        <v>0</v>
      </c>
      <c r="BG242" s="234">
        <v>0</v>
      </c>
      <c r="BH242" s="235">
        <v>0</v>
      </c>
      <c r="BI242" s="233">
        <v>0</v>
      </c>
      <c r="BJ242" s="234">
        <v>0</v>
      </c>
      <c r="BK242" s="234">
        <v>0</v>
      </c>
      <c r="BL242" s="234">
        <v>0</v>
      </c>
      <c r="BM242" s="234">
        <v>0</v>
      </c>
      <c r="BN242" s="235">
        <v>0</v>
      </c>
      <c r="BO242" s="233">
        <v>0</v>
      </c>
      <c r="BP242" s="234">
        <v>0</v>
      </c>
      <c r="BQ242" s="234">
        <v>0</v>
      </c>
      <c r="BR242" s="235">
        <v>0</v>
      </c>
      <c r="BS242" s="233">
        <v>0</v>
      </c>
      <c r="BT242" s="234">
        <v>0</v>
      </c>
      <c r="BU242" s="234">
        <v>0</v>
      </c>
      <c r="BV242" s="234">
        <v>0</v>
      </c>
      <c r="BW242" s="234">
        <v>0</v>
      </c>
      <c r="BX242" s="235">
        <v>0</v>
      </c>
    </row>
    <row r="243" spans="1:76">
      <c r="A243" s="186" t="s">
        <v>1087</v>
      </c>
      <c r="B243" s="187">
        <v>0</v>
      </c>
      <c r="C243" s="187">
        <v>0</v>
      </c>
      <c r="D243" s="186">
        <v>0</v>
      </c>
      <c r="E243" s="186">
        <v>0</v>
      </c>
      <c r="F243" s="187">
        <v>0</v>
      </c>
      <c r="G243" s="187">
        <v>0</v>
      </c>
      <c r="H243" s="195">
        <v>0</v>
      </c>
      <c r="I243" s="187">
        <v>0</v>
      </c>
      <c r="J243" s="187">
        <v>0</v>
      </c>
      <c r="K243" s="187">
        <v>0</v>
      </c>
      <c r="L243" s="187">
        <v>0</v>
      </c>
      <c r="M243" s="187">
        <v>0</v>
      </c>
      <c r="N243" s="187">
        <v>0</v>
      </c>
      <c r="O243" s="187">
        <v>0</v>
      </c>
      <c r="P243" s="187">
        <v>0</v>
      </c>
      <c r="Q243" s="187">
        <v>0</v>
      </c>
      <c r="R243" s="187">
        <v>0</v>
      </c>
      <c r="S243" s="187">
        <v>0</v>
      </c>
      <c r="T243" s="187">
        <v>0</v>
      </c>
      <c r="U243" s="187">
        <v>0</v>
      </c>
      <c r="V243" s="187">
        <v>0</v>
      </c>
      <c r="W243" s="187">
        <v>0</v>
      </c>
      <c r="X243" s="187">
        <v>0</v>
      </c>
      <c r="Y243" s="187">
        <v>0</v>
      </c>
      <c r="Z243" s="187">
        <v>0</v>
      </c>
      <c r="AA243" s="187">
        <v>0</v>
      </c>
      <c r="AB243" s="187">
        <v>0</v>
      </c>
      <c r="AC243" s="187">
        <v>0</v>
      </c>
      <c r="AD243" s="187">
        <v>0</v>
      </c>
      <c r="AE243" s="187">
        <v>0</v>
      </c>
      <c r="AF243" s="187">
        <v>0</v>
      </c>
      <c r="AG243" s="175">
        <v>1</v>
      </c>
      <c r="AH243" s="188">
        <v>576</v>
      </c>
      <c r="AI243" s="92">
        <f t="shared" si="23"/>
        <v>0</v>
      </c>
      <c r="AJ243" s="198">
        <v>0</v>
      </c>
      <c r="AK243" s="196">
        <v>0</v>
      </c>
      <c r="AL243" s="197">
        <v>0</v>
      </c>
      <c r="AN243" s="174">
        <f t="shared" si="18"/>
        <v>0</v>
      </c>
      <c r="AO243" s="174">
        <f t="shared" si="19"/>
        <v>0</v>
      </c>
      <c r="AQ243" s="92">
        <f t="shared" si="20"/>
        <v>0</v>
      </c>
      <c r="AR243" s="92">
        <f t="shared" si="21"/>
        <v>0</v>
      </c>
      <c r="AS243" s="92">
        <f t="shared" si="22"/>
        <v>0</v>
      </c>
      <c r="AU243" s="233">
        <v>0</v>
      </c>
      <c r="AV243" s="234">
        <v>0</v>
      </c>
      <c r="AW243" s="234">
        <v>0</v>
      </c>
      <c r="AX243" s="235">
        <v>0</v>
      </c>
      <c r="AY243" s="233">
        <v>0</v>
      </c>
      <c r="AZ243" s="234">
        <v>0</v>
      </c>
      <c r="BA243" s="234">
        <v>0</v>
      </c>
      <c r="BB243" s="234">
        <v>0</v>
      </c>
      <c r="BC243" s="234">
        <v>0</v>
      </c>
      <c r="BD243" s="235">
        <v>0</v>
      </c>
      <c r="BE243" s="233">
        <v>0</v>
      </c>
      <c r="BF243" s="234">
        <v>0</v>
      </c>
      <c r="BG243" s="234">
        <v>0</v>
      </c>
      <c r="BH243" s="235">
        <v>0</v>
      </c>
      <c r="BI243" s="233">
        <v>0</v>
      </c>
      <c r="BJ243" s="234">
        <v>0</v>
      </c>
      <c r="BK243" s="234">
        <v>0</v>
      </c>
      <c r="BL243" s="234">
        <v>0</v>
      </c>
      <c r="BM243" s="234">
        <v>0</v>
      </c>
      <c r="BN243" s="235">
        <v>0</v>
      </c>
      <c r="BO243" s="233">
        <v>0</v>
      </c>
      <c r="BP243" s="234">
        <v>0</v>
      </c>
      <c r="BQ243" s="234">
        <v>0</v>
      </c>
      <c r="BR243" s="235">
        <v>0</v>
      </c>
      <c r="BS243" s="233">
        <v>0</v>
      </c>
      <c r="BT243" s="234">
        <v>0</v>
      </c>
      <c r="BU243" s="234">
        <v>0</v>
      </c>
      <c r="BV243" s="234">
        <v>0</v>
      </c>
      <c r="BW243" s="234">
        <v>0</v>
      </c>
      <c r="BX243" s="235">
        <v>0</v>
      </c>
    </row>
    <row r="244" spans="1:76">
      <c r="A244" s="186" t="s">
        <v>1088</v>
      </c>
      <c r="B244" s="187">
        <v>0</v>
      </c>
      <c r="C244" s="187">
        <v>0</v>
      </c>
      <c r="D244" s="186">
        <v>0</v>
      </c>
      <c r="E244" s="186">
        <v>0</v>
      </c>
      <c r="F244" s="187">
        <v>0</v>
      </c>
      <c r="G244" s="187">
        <v>0</v>
      </c>
      <c r="H244" s="195">
        <v>0</v>
      </c>
      <c r="I244" s="187">
        <v>0</v>
      </c>
      <c r="J244" s="187">
        <v>0</v>
      </c>
      <c r="K244" s="187">
        <v>0</v>
      </c>
      <c r="L244" s="187">
        <v>0</v>
      </c>
      <c r="M244" s="187">
        <v>0</v>
      </c>
      <c r="N244" s="187">
        <v>0</v>
      </c>
      <c r="O244" s="187">
        <v>0</v>
      </c>
      <c r="P244" s="187">
        <v>0</v>
      </c>
      <c r="Q244" s="187">
        <v>0</v>
      </c>
      <c r="R244" s="187">
        <v>0</v>
      </c>
      <c r="S244" s="187">
        <v>0</v>
      </c>
      <c r="T244" s="187">
        <v>0</v>
      </c>
      <c r="U244" s="187">
        <v>0</v>
      </c>
      <c r="V244" s="187">
        <v>0</v>
      </c>
      <c r="W244" s="187">
        <v>0</v>
      </c>
      <c r="X244" s="187">
        <v>0</v>
      </c>
      <c r="Y244" s="187">
        <v>0</v>
      </c>
      <c r="Z244" s="187">
        <v>0</v>
      </c>
      <c r="AA244" s="187">
        <v>0</v>
      </c>
      <c r="AB244" s="187">
        <v>0</v>
      </c>
      <c r="AC244" s="187">
        <v>0</v>
      </c>
      <c r="AD244" s="187">
        <v>0</v>
      </c>
      <c r="AE244" s="187">
        <v>0</v>
      </c>
      <c r="AF244" s="187">
        <v>0</v>
      </c>
      <c r="AG244" s="175">
        <v>1</v>
      </c>
      <c r="AH244" s="188">
        <v>264</v>
      </c>
      <c r="AI244" s="92">
        <f t="shared" si="23"/>
        <v>0</v>
      </c>
      <c r="AJ244" s="198">
        <v>0</v>
      </c>
      <c r="AK244" s="196">
        <v>0</v>
      </c>
      <c r="AL244" s="197">
        <v>0</v>
      </c>
      <c r="AN244" s="174">
        <f t="shared" si="18"/>
        <v>0</v>
      </c>
      <c r="AO244" s="174">
        <f t="shared" si="19"/>
        <v>0</v>
      </c>
      <c r="AQ244" s="92">
        <f t="shared" si="20"/>
        <v>0</v>
      </c>
      <c r="AR244" s="92">
        <f t="shared" si="21"/>
        <v>0</v>
      </c>
      <c r="AS244" s="92">
        <f t="shared" si="22"/>
        <v>0</v>
      </c>
      <c r="AU244" s="233">
        <v>0</v>
      </c>
      <c r="AV244" s="234">
        <v>0</v>
      </c>
      <c r="AW244" s="234">
        <v>0</v>
      </c>
      <c r="AX244" s="235">
        <v>0</v>
      </c>
      <c r="AY244" s="233">
        <v>0</v>
      </c>
      <c r="AZ244" s="234">
        <v>0</v>
      </c>
      <c r="BA244" s="234">
        <v>0</v>
      </c>
      <c r="BB244" s="234">
        <v>0</v>
      </c>
      <c r="BC244" s="234">
        <v>0</v>
      </c>
      <c r="BD244" s="235">
        <v>0</v>
      </c>
      <c r="BE244" s="233">
        <v>0</v>
      </c>
      <c r="BF244" s="234">
        <v>0</v>
      </c>
      <c r="BG244" s="234">
        <v>0</v>
      </c>
      <c r="BH244" s="235">
        <v>0</v>
      </c>
      <c r="BI244" s="233">
        <v>0</v>
      </c>
      <c r="BJ244" s="234">
        <v>0</v>
      </c>
      <c r="BK244" s="234">
        <v>0</v>
      </c>
      <c r="BL244" s="234">
        <v>0</v>
      </c>
      <c r="BM244" s="234">
        <v>0</v>
      </c>
      <c r="BN244" s="235">
        <v>0</v>
      </c>
      <c r="BO244" s="233">
        <v>0</v>
      </c>
      <c r="BP244" s="234">
        <v>0</v>
      </c>
      <c r="BQ244" s="234">
        <v>0</v>
      </c>
      <c r="BR244" s="235">
        <v>0</v>
      </c>
      <c r="BS244" s="233">
        <v>0</v>
      </c>
      <c r="BT244" s="234">
        <v>0</v>
      </c>
      <c r="BU244" s="234">
        <v>0</v>
      </c>
      <c r="BV244" s="234">
        <v>0</v>
      </c>
      <c r="BW244" s="234">
        <v>0</v>
      </c>
      <c r="BX244" s="235">
        <v>0</v>
      </c>
    </row>
    <row r="245" spans="1:76">
      <c r="A245" s="186" t="s">
        <v>1089</v>
      </c>
      <c r="B245" s="187">
        <v>0</v>
      </c>
      <c r="C245" s="187">
        <v>0</v>
      </c>
      <c r="D245" s="186">
        <v>107</v>
      </c>
      <c r="E245" s="186">
        <v>124</v>
      </c>
      <c r="F245" s="187">
        <v>82236</v>
      </c>
      <c r="G245" s="187">
        <v>70314</v>
      </c>
      <c r="H245" s="195">
        <v>13389</v>
      </c>
      <c r="I245" s="187">
        <v>966.71999999999866</v>
      </c>
      <c r="J245" s="187">
        <v>-3114</v>
      </c>
      <c r="K245" s="187">
        <v>88099</v>
      </c>
      <c r="L245" s="187">
        <v>76863</v>
      </c>
      <c r="M245" s="187">
        <v>73490</v>
      </c>
      <c r="N245" s="187">
        <v>92579</v>
      </c>
      <c r="O245" s="187">
        <v>10897</v>
      </c>
      <c r="P245" s="187">
        <v>2870.3700000000008</v>
      </c>
      <c r="Q245" s="187">
        <v>0</v>
      </c>
      <c r="R245" s="187">
        <v>-5814</v>
      </c>
      <c r="S245" s="187">
        <v>5148</v>
      </c>
      <c r="T245" s="187">
        <v>1179.3700000000008</v>
      </c>
      <c r="U245" s="187">
        <v>0</v>
      </c>
      <c r="V245" s="187">
        <v>-378</v>
      </c>
      <c r="W245" s="187">
        <v>5255</v>
      </c>
      <c r="X245" s="187">
        <v>2512</v>
      </c>
      <c r="Y245" s="187">
        <v>0</v>
      </c>
      <c r="Z245" s="187">
        <v>4653</v>
      </c>
      <c r="AA245" s="187">
        <v>-378</v>
      </c>
      <c r="AB245" s="187">
        <v>-378</v>
      </c>
      <c r="AC245" s="187">
        <v>-378</v>
      </c>
      <c r="AD245" s="187">
        <v>-378</v>
      </c>
      <c r="AE245" s="187">
        <v>-378</v>
      </c>
      <c r="AF245" s="187">
        <v>-1224</v>
      </c>
      <c r="AG245" s="175">
        <v>10.4</v>
      </c>
      <c r="AH245" s="188">
        <v>265</v>
      </c>
      <c r="AI245" s="92">
        <f t="shared" si="23"/>
        <v>0</v>
      </c>
      <c r="AJ245" s="198">
        <v>-314</v>
      </c>
      <c r="AK245" s="196">
        <v>495</v>
      </c>
      <c r="AL245" s="197">
        <v>-559</v>
      </c>
      <c r="AN245" s="174">
        <f t="shared" si="18"/>
        <v>13389.37</v>
      </c>
      <c r="AO245" s="174">
        <f t="shared" si="19"/>
        <v>-0.37000000000080036</v>
      </c>
      <c r="AQ245" s="92">
        <f t="shared" si="20"/>
        <v>82236</v>
      </c>
      <c r="AR245" s="92">
        <f t="shared" si="21"/>
        <v>0</v>
      </c>
      <c r="AS245" s="92">
        <f t="shared" si="22"/>
        <v>11922</v>
      </c>
      <c r="AU245" s="233">
        <v>5148</v>
      </c>
      <c r="AV245" s="234">
        <v>5148</v>
      </c>
      <c r="AW245" s="234">
        <v>495</v>
      </c>
      <c r="AX245" s="235">
        <v>4653</v>
      </c>
      <c r="AY245" s="233">
        <v>495</v>
      </c>
      <c r="AZ245" s="234">
        <v>495</v>
      </c>
      <c r="BA245" s="234">
        <v>495</v>
      </c>
      <c r="BB245" s="234">
        <v>495</v>
      </c>
      <c r="BC245" s="234">
        <v>495</v>
      </c>
      <c r="BD245" s="235">
        <v>2178</v>
      </c>
      <c r="BE245" s="233">
        <v>-5814</v>
      </c>
      <c r="BF245" s="234">
        <v>-5814</v>
      </c>
      <c r="BG245" s="234">
        <v>-559</v>
      </c>
      <c r="BH245" s="235">
        <v>-5255</v>
      </c>
      <c r="BI245" s="233">
        <v>-559</v>
      </c>
      <c r="BJ245" s="234">
        <v>-559</v>
      </c>
      <c r="BK245" s="234">
        <v>-559</v>
      </c>
      <c r="BL245" s="234">
        <v>-559</v>
      </c>
      <c r="BM245" s="234">
        <v>-559</v>
      </c>
      <c r="BN245" s="235">
        <v>-2460</v>
      </c>
      <c r="BO245" s="233">
        <v>-3140</v>
      </c>
      <c r="BP245" s="234">
        <v>-2826</v>
      </c>
      <c r="BQ245" s="234">
        <v>-314</v>
      </c>
      <c r="BR245" s="235">
        <v>-2512</v>
      </c>
      <c r="BS245" s="233">
        <v>-314</v>
      </c>
      <c r="BT245" s="234">
        <v>-314</v>
      </c>
      <c r="BU245" s="234">
        <v>-314</v>
      </c>
      <c r="BV245" s="234">
        <v>-314</v>
      </c>
      <c r="BW245" s="234">
        <v>-314</v>
      </c>
      <c r="BX245" s="235">
        <v>-942</v>
      </c>
    </row>
    <row r="246" spans="1:76">
      <c r="A246" s="186" t="s">
        <v>1090</v>
      </c>
      <c r="B246" s="187">
        <v>0</v>
      </c>
      <c r="C246" s="187">
        <v>0</v>
      </c>
      <c r="D246" s="186">
        <v>2</v>
      </c>
      <c r="E246" s="186">
        <v>2</v>
      </c>
      <c r="F246" s="187">
        <v>11098</v>
      </c>
      <c r="G246" s="187">
        <v>0</v>
      </c>
      <c r="H246" s="195">
        <v>1321</v>
      </c>
      <c r="I246" s="187">
        <v>66.97999999999999</v>
      </c>
      <c r="J246" s="187">
        <v>9777</v>
      </c>
      <c r="K246" s="187">
        <v>11527</v>
      </c>
      <c r="L246" s="187">
        <v>10583</v>
      </c>
      <c r="M246" s="187">
        <v>10058</v>
      </c>
      <c r="N246" s="187">
        <v>12229</v>
      </c>
      <c r="O246" s="187">
        <v>0</v>
      </c>
      <c r="P246" s="187">
        <v>0</v>
      </c>
      <c r="Q246" s="187">
        <v>0</v>
      </c>
      <c r="R246" s="187">
        <v>9887</v>
      </c>
      <c r="S246" s="187">
        <v>1211</v>
      </c>
      <c r="T246" s="187">
        <v>0</v>
      </c>
      <c r="U246" s="187">
        <v>0</v>
      </c>
      <c r="V246" s="187">
        <v>1321</v>
      </c>
      <c r="W246" s="187">
        <v>0</v>
      </c>
      <c r="X246" s="187">
        <v>0</v>
      </c>
      <c r="Y246" s="187">
        <v>8710</v>
      </c>
      <c r="Z246" s="187">
        <v>1067</v>
      </c>
      <c r="AA246" s="187">
        <v>1321</v>
      </c>
      <c r="AB246" s="187">
        <v>1321</v>
      </c>
      <c r="AC246" s="187">
        <v>1321</v>
      </c>
      <c r="AD246" s="187">
        <v>1321</v>
      </c>
      <c r="AE246" s="187">
        <v>1321</v>
      </c>
      <c r="AF246" s="187">
        <v>3172</v>
      </c>
      <c r="AG246" s="175">
        <v>8.4</v>
      </c>
      <c r="AH246" s="188">
        <v>581</v>
      </c>
      <c r="AI246" s="92">
        <f t="shared" si="23"/>
        <v>0</v>
      </c>
      <c r="AJ246" s="198">
        <v>0</v>
      </c>
      <c r="AK246" s="196">
        <v>144</v>
      </c>
      <c r="AL246" s="197">
        <v>1177</v>
      </c>
      <c r="AN246" s="174">
        <f t="shared" si="18"/>
        <v>1321</v>
      </c>
      <c r="AO246" s="174">
        <f t="shared" si="19"/>
        <v>0</v>
      </c>
      <c r="AQ246" s="92">
        <f t="shared" si="20"/>
        <v>11098</v>
      </c>
      <c r="AR246" s="92">
        <f t="shared" si="21"/>
        <v>0</v>
      </c>
      <c r="AS246" s="92">
        <f t="shared" si="22"/>
        <v>11098</v>
      </c>
      <c r="AU246" s="233">
        <v>1211</v>
      </c>
      <c r="AV246" s="234">
        <v>1211</v>
      </c>
      <c r="AW246" s="234">
        <v>144</v>
      </c>
      <c r="AX246" s="235">
        <v>1067</v>
      </c>
      <c r="AY246" s="233">
        <v>144</v>
      </c>
      <c r="AZ246" s="234">
        <v>144</v>
      </c>
      <c r="BA246" s="234">
        <v>144</v>
      </c>
      <c r="BB246" s="234">
        <v>144</v>
      </c>
      <c r="BC246" s="234">
        <v>144</v>
      </c>
      <c r="BD246" s="235">
        <v>347</v>
      </c>
      <c r="BE246" s="233">
        <v>9887</v>
      </c>
      <c r="BF246" s="234">
        <v>9887</v>
      </c>
      <c r="BG246" s="234">
        <v>1177</v>
      </c>
      <c r="BH246" s="235">
        <v>8710</v>
      </c>
      <c r="BI246" s="233">
        <v>1177</v>
      </c>
      <c r="BJ246" s="234">
        <v>1177</v>
      </c>
      <c r="BK246" s="234">
        <v>1177</v>
      </c>
      <c r="BL246" s="234">
        <v>1177</v>
      </c>
      <c r="BM246" s="234">
        <v>1177</v>
      </c>
      <c r="BN246" s="235">
        <v>2825</v>
      </c>
      <c r="BO246" s="233">
        <v>0</v>
      </c>
      <c r="BP246" s="234">
        <v>0</v>
      </c>
      <c r="BQ246" s="234">
        <v>0</v>
      </c>
      <c r="BR246" s="235">
        <v>0</v>
      </c>
      <c r="BS246" s="233">
        <v>0</v>
      </c>
      <c r="BT246" s="234">
        <v>0</v>
      </c>
      <c r="BU246" s="234">
        <v>0</v>
      </c>
      <c r="BV246" s="234">
        <v>0</v>
      </c>
      <c r="BW246" s="234">
        <v>0</v>
      </c>
      <c r="BX246" s="235">
        <v>0</v>
      </c>
    </row>
    <row r="247" spans="1:76">
      <c r="A247" s="186" t="s">
        <v>1091</v>
      </c>
      <c r="B247" s="187">
        <v>0</v>
      </c>
      <c r="C247" s="187">
        <v>0</v>
      </c>
      <c r="D247" s="186">
        <v>7</v>
      </c>
      <c r="E247" s="186">
        <v>10</v>
      </c>
      <c r="F247" s="187">
        <v>15111</v>
      </c>
      <c r="G247" s="187">
        <v>13876</v>
      </c>
      <c r="H247" s="195">
        <v>1795</v>
      </c>
      <c r="I247" s="187">
        <v>277.67000000000007</v>
      </c>
      <c r="J247" s="187">
        <v>-973</v>
      </c>
      <c r="K247" s="187">
        <v>16913</v>
      </c>
      <c r="L247" s="187">
        <v>13489</v>
      </c>
      <c r="M247" s="187">
        <v>12699</v>
      </c>
      <c r="N247" s="187">
        <v>18140</v>
      </c>
      <c r="O247" s="187">
        <v>1401</v>
      </c>
      <c r="P247" s="187">
        <v>537.28999999999985</v>
      </c>
      <c r="Q247" s="187">
        <v>0</v>
      </c>
      <c r="R247" s="187">
        <v>-1332</v>
      </c>
      <c r="S247" s="187">
        <v>987</v>
      </c>
      <c r="T247" s="187">
        <v>358.28999999999985</v>
      </c>
      <c r="U247" s="187">
        <v>0</v>
      </c>
      <c r="V247" s="187">
        <v>-143</v>
      </c>
      <c r="W247" s="187">
        <v>1204</v>
      </c>
      <c r="X247" s="187">
        <v>661</v>
      </c>
      <c r="Y247" s="187">
        <v>0</v>
      </c>
      <c r="Z247" s="187">
        <v>892</v>
      </c>
      <c r="AA247" s="187">
        <v>-143</v>
      </c>
      <c r="AB247" s="187">
        <v>-143</v>
      </c>
      <c r="AC247" s="187">
        <v>-143</v>
      </c>
      <c r="AD247" s="187">
        <v>-143</v>
      </c>
      <c r="AE247" s="187">
        <v>-143</v>
      </c>
      <c r="AF247" s="187">
        <v>-258</v>
      </c>
      <c r="AG247" s="175">
        <v>10.4</v>
      </c>
      <c r="AH247" s="188">
        <v>266</v>
      </c>
      <c r="AI247" s="92">
        <f t="shared" si="23"/>
        <v>0</v>
      </c>
      <c r="AJ247" s="198">
        <v>-110</v>
      </c>
      <c r="AK247" s="196">
        <v>95</v>
      </c>
      <c r="AL247" s="197">
        <v>-128</v>
      </c>
      <c r="AN247" s="174">
        <f t="shared" si="18"/>
        <v>1795.29</v>
      </c>
      <c r="AO247" s="174">
        <f t="shared" si="19"/>
        <v>-0.28999999999996362</v>
      </c>
      <c r="AQ247" s="92">
        <f t="shared" si="20"/>
        <v>15111.000000000002</v>
      </c>
      <c r="AR247" s="92">
        <f t="shared" si="21"/>
        <v>0</v>
      </c>
      <c r="AS247" s="92">
        <f t="shared" si="22"/>
        <v>1235</v>
      </c>
      <c r="AU247" s="233">
        <v>987</v>
      </c>
      <c r="AV247" s="234">
        <v>987</v>
      </c>
      <c r="AW247" s="234">
        <v>95</v>
      </c>
      <c r="AX247" s="235">
        <v>892</v>
      </c>
      <c r="AY247" s="233">
        <v>95</v>
      </c>
      <c r="AZ247" s="234">
        <v>95</v>
      </c>
      <c r="BA247" s="234">
        <v>95</v>
      </c>
      <c r="BB247" s="234">
        <v>95</v>
      </c>
      <c r="BC247" s="234">
        <v>95</v>
      </c>
      <c r="BD247" s="235">
        <v>417</v>
      </c>
      <c r="BE247" s="233">
        <v>-1332</v>
      </c>
      <c r="BF247" s="234">
        <v>-1332</v>
      </c>
      <c r="BG247" s="234">
        <v>-128</v>
      </c>
      <c r="BH247" s="235">
        <v>-1204</v>
      </c>
      <c r="BI247" s="233">
        <v>-128</v>
      </c>
      <c r="BJ247" s="234">
        <v>-128</v>
      </c>
      <c r="BK247" s="234">
        <v>-128</v>
      </c>
      <c r="BL247" s="234">
        <v>-128</v>
      </c>
      <c r="BM247" s="234">
        <v>-128</v>
      </c>
      <c r="BN247" s="235">
        <v>-564</v>
      </c>
      <c r="BO247" s="233">
        <v>-881</v>
      </c>
      <c r="BP247" s="234">
        <v>-771</v>
      </c>
      <c r="BQ247" s="234">
        <v>-110</v>
      </c>
      <c r="BR247" s="235">
        <v>-661</v>
      </c>
      <c r="BS247" s="233">
        <v>-110</v>
      </c>
      <c r="BT247" s="234">
        <v>-110</v>
      </c>
      <c r="BU247" s="234">
        <v>-110</v>
      </c>
      <c r="BV247" s="234">
        <v>-110</v>
      </c>
      <c r="BW247" s="234">
        <v>-110</v>
      </c>
      <c r="BX247" s="235">
        <v>-111</v>
      </c>
    </row>
    <row r="248" spans="1:76">
      <c r="A248" s="186" t="s">
        <v>1092</v>
      </c>
      <c r="B248" s="187">
        <v>0</v>
      </c>
      <c r="C248" s="187">
        <v>0</v>
      </c>
      <c r="D248" s="186">
        <v>0</v>
      </c>
      <c r="E248" s="186">
        <v>0</v>
      </c>
      <c r="F248" s="187">
        <v>0</v>
      </c>
      <c r="G248" s="187">
        <v>0</v>
      </c>
      <c r="H248" s="195">
        <v>0</v>
      </c>
      <c r="I248" s="187">
        <v>0</v>
      </c>
      <c r="J248" s="187">
        <v>0</v>
      </c>
      <c r="K248" s="187">
        <v>0</v>
      </c>
      <c r="L248" s="187">
        <v>0</v>
      </c>
      <c r="M248" s="187">
        <v>0</v>
      </c>
      <c r="N248" s="187">
        <v>0</v>
      </c>
      <c r="O248" s="187">
        <v>0</v>
      </c>
      <c r="P248" s="187">
        <v>0</v>
      </c>
      <c r="Q248" s="187">
        <v>0</v>
      </c>
      <c r="R248" s="187">
        <v>0</v>
      </c>
      <c r="S248" s="187">
        <v>0</v>
      </c>
      <c r="T248" s="187">
        <v>0</v>
      </c>
      <c r="U248" s="187">
        <v>0</v>
      </c>
      <c r="V248" s="187">
        <v>0</v>
      </c>
      <c r="W248" s="187">
        <v>0</v>
      </c>
      <c r="X248" s="187">
        <v>0</v>
      </c>
      <c r="Y248" s="187">
        <v>0</v>
      </c>
      <c r="Z248" s="187">
        <v>0</v>
      </c>
      <c r="AA248" s="187">
        <v>0</v>
      </c>
      <c r="AB248" s="187">
        <v>0</v>
      </c>
      <c r="AC248" s="187">
        <v>0</v>
      </c>
      <c r="AD248" s="187">
        <v>0</v>
      </c>
      <c r="AE248" s="187">
        <v>0</v>
      </c>
      <c r="AF248" s="187">
        <v>0</v>
      </c>
      <c r="AG248" s="175">
        <v>1</v>
      </c>
      <c r="AH248" s="188">
        <v>268</v>
      </c>
      <c r="AI248" s="92">
        <f t="shared" si="23"/>
        <v>0</v>
      </c>
      <c r="AJ248" s="198">
        <v>0</v>
      </c>
      <c r="AK248" s="196">
        <v>0</v>
      </c>
      <c r="AL248" s="197">
        <v>0</v>
      </c>
      <c r="AN248" s="174">
        <f t="shared" si="18"/>
        <v>0</v>
      </c>
      <c r="AO248" s="174">
        <f t="shared" si="19"/>
        <v>0</v>
      </c>
      <c r="AQ248" s="92">
        <f t="shared" si="20"/>
        <v>0</v>
      </c>
      <c r="AR248" s="92">
        <f t="shared" si="21"/>
        <v>0</v>
      </c>
      <c r="AS248" s="92">
        <f t="shared" si="22"/>
        <v>0</v>
      </c>
      <c r="AU248" s="233">
        <v>0</v>
      </c>
      <c r="AV248" s="234">
        <v>0</v>
      </c>
      <c r="AW248" s="234">
        <v>0</v>
      </c>
      <c r="AX248" s="235">
        <v>0</v>
      </c>
      <c r="AY248" s="233">
        <v>0</v>
      </c>
      <c r="AZ248" s="234">
        <v>0</v>
      </c>
      <c r="BA248" s="234">
        <v>0</v>
      </c>
      <c r="BB248" s="234">
        <v>0</v>
      </c>
      <c r="BC248" s="234">
        <v>0</v>
      </c>
      <c r="BD248" s="235">
        <v>0</v>
      </c>
      <c r="BE248" s="233">
        <v>0</v>
      </c>
      <c r="BF248" s="234">
        <v>0</v>
      </c>
      <c r="BG248" s="234">
        <v>0</v>
      </c>
      <c r="BH248" s="235">
        <v>0</v>
      </c>
      <c r="BI248" s="233">
        <v>0</v>
      </c>
      <c r="BJ248" s="234">
        <v>0</v>
      </c>
      <c r="BK248" s="234">
        <v>0</v>
      </c>
      <c r="BL248" s="234">
        <v>0</v>
      </c>
      <c r="BM248" s="234">
        <v>0</v>
      </c>
      <c r="BN248" s="235">
        <v>0</v>
      </c>
      <c r="BO248" s="233">
        <v>0</v>
      </c>
      <c r="BP248" s="234">
        <v>0</v>
      </c>
      <c r="BQ248" s="234">
        <v>0</v>
      </c>
      <c r="BR248" s="235">
        <v>0</v>
      </c>
      <c r="BS248" s="233">
        <v>0</v>
      </c>
      <c r="BT248" s="234">
        <v>0</v>
      </c>
      <c r="BU248" s="234">
        <v>0</v>
      </c>
      <c r="BV248" s="234">
        <v>0</v>
      </c>
      <c r="BW248" s="234">
        <v>0</v>
      </c>
      <c r="BX248" s="235">
        <v>0</v>
      </c>
    </row>
    <row r="249" spans="1:76">
      <c r="A249" s="186" t="s">
        <v>1093</v>
      </c>
      <c r="B249" s="187">
        <v>0</v>
      </c>
      <c r="C249" s="187">
        <v>0</v>
      </c>
      <c r="D249" s="186">
        <v>10</v>
      </c>
      <c r="E249" s="186">
        <v>10</v>
      </c>
      <c r="F249" s="187">
        <v>18488</v>
      </c>
      <c r="G249" s="187">
        <v>19452</v>
      </c>
      <c r="H249" s="195">
        <v>2962</v>
      </c>
      <c r="I249" s="187">
        <v>180.28999999999996</v>
      </c>
      <c r="J249" s="187">
        <v>-4578</v>
      </c>
      <c r="K249" s="187">
        <v>19545</v>
      </c>
      <c r="L249" s="187">
        <v>17448</v>
      </c>
      <c r="M249" s="187">
        <v>16708</v>
      </c>
      <c r="N249" s="187">
        <v>20553</v>
      </c>
      <c r="O249" s="187">
        <v>2757</v>
      </c>
      <c r="P249" s="187">
        <v>789.32999999999993</v>
      </c>
      <c r="Q249" s="187">
        <v>0</v>
      </c>
      <c r="R249" s="187">
        <v>-5934</v>
      </c>
      <c r="S249" s="187">
        <v>1515</v>
      </c>
      <c r="T249" s="187">
        <v>91.329999999999984</v>
      </c>
      <c r="U249" s="187">
        <v>0</v>
      </c>
      <c r="V249" s="187">
        <v>-584</v>
      </c>
      <c r="W249" s="187">
        <v>5252</v>
      </c>
      <c r="X249" s="187">
        <v>667</v>
      </c>
      <c r="Y249" s="187">
        <v>0</v>
      </c>
      <c r="Z249" s="187">
        <v>1341</v>
      </c>
      <c r="AA249" s="187">
        <v>-584</v>
      </c>
      <c r="AB249" s="187">
        <v>-584</v>
      </c>
      <c r="AC249" s="187">
        <v>-584</v>
      </c>
      <c r="AD249" s="187">
        <v>-584</v>
      </c>
      <c r="AE249" s="187">
        <v>-584</v>
      </c>
      <c r="AF249" s="187">
        <v>-1658</v>
      </c>
      <c r="AG249" s="175">
        <v>8.6999999999999993</v>
      </c>
      <c r="AH249" s="188">
        <v>267</v>
      </c>
      <c r="AI249" s="92">
        <f t="shared" si="23"/>
        <v>0</v>
      </c>
      <c r="AJ249" s="198">
        <v>-76</v>
      </c>
      <c r="AK249" s="196">
        <v>174</v>
      </c>
      <c r="AL249" s="197">
        <v>-682</v>
      </c>
      <c r="AN249" s="174">
        <f t="shared" si="18"/>
        <v>2962.33</v>
      </c>
      <c r="AO249" s="174">
        <f t="shared" si="19"/>
        <v>-0.32999999999992724</v>
      </c>
      <c r="AQ249" s="92">
        <f t="shared" si="20"/>
        <v>18488</v>
      </c>
      <c r="AR249" s="92">
        <f t="shared" si="21"/>
        <v>0</v>
      </c>
      <c r="AS249" s="92">
        <f t="shared" si="22"/>
        <v>-964</v>
      </c>
      <c r="AU249" s="233">
        <v>1515</v>
      </c>
      <c r="AV249" s="234">
        <v>1515</v>
      </c>
      <c r="AW249" s="234">
        <v>174</v>
      </c>
      <c r="AX249" s="235">
        <v>1341</v>
      </c>
      <c r="AY249" s="233">
        <v>174</v>
      </c>
      <c r="AZ249" s="234">
        <v>174</v>
      </c>
      <c r="BA249" s="234">
        <v>174</v>
      </c>
      <c r="BB249" s="234">
        <v>174</v>
      </c>
      <c r="BC249" s="234">
        <v>174</v>
      </c>
      <c r="BD249" s="235">
        <v>471</v>
      </c>
      <c r="BE249" s="233">
        <v>-5934</v>
      </c>
      <c r="BF249" s="234">
        <v>-5934</v>
      </c>
      <c r="BG249" s="234">
        <v>-682</v>
      </c>
      <c r="BH249" s="235">
        <v>-5252</v>
      </c>
      <c r="BI249" s="233">
        <v>-682</v>
      </c>
      <c r="BJ249" s="234">
        <v>-682</v>
      </c>
      <c r="BK249" s="234">
        <v>-682</v>
      </c>
      <c r="BL249" s="234">
        <v>-682</v>
      </c>
      <c r="BM249" s="234">
        <v>-682</v>
      </c>
      <c r="BN249" s="235">
        <v>-1842</v>
      </c>
      <c r="BO249" s="233">
        <v>-819</v>
      </c>
      <c r="BP249" s="234">
        <v>-743</v>
      </c>
      <c r="BQ249" s="234">
        <v>-76</v>
      </c>
      <c r="BR249" s="235">
        <v>-667</v>
      </c>
      <c r="BS249" s="233">
        <v>-76</v>
      </c>
      <c r="BT249" s="234">
        <v>-76</v>
      </c>
      <c r="BU249" s="234">
        <v>-76</v>
      </c>
      <c r="BV249" s="234">
        <v>-76</v>
      </c>
      <c r="BW249" s="234">
        <v>-76</v>
      </c>
      <c r="BX249" s="235">
        <v>-287</v>
      </c>
    </row>
    <row r="250" spans="1:76">
      <c r="A250" s="186" t="s">
        <v>1094</v>
      </c>
      <c r="B250" s="187">
        <v>0</v>
      </c>
      <c r="C250" s="187">
        <v>0</v>
      </c>
      <c r="D250" s="186">
        <v>139</v>
      </c>
      <c r="E250" s="186">
        <v>153</v>
      </c>
      <c r="F250" s="187">
        <v>339731</v>
      </c>
      <c r="G250" s="187">
        <v>341778</v>
      </c>
      <c r="H250" s="195">
        <v>37244</v>
      </c>
      <c r="I250" s="187">
        <v>3101.3600000000042</v>
      </c>
      <c r="J250" s="187">
        <v>-50705</v>
      </c>
      <c r="K250" s="187">
        <v>366188</v>
      </c>
      <c r="L250" s="187">
        <v>314667</v>
      </c>
      <c r="M250" s="187">
        <v>298973</v>
      </c>
      <c r="N250" s="187">
        <v>387946</v>
      </c>
      <c r="O250" s="187">
        <v>30322</v>
      </c>
      <c r="P250" s="187">
        <v>13161.859999999991</v>
      </c>
      <c r="Q250" s="187">
        <v>0</v>
      </c>
      <c r="R250" s="187">
        <v>-62420</v>
      </c>
      <c r="S250" s="187">
        <v>21646</v>
      </c>
      <c r="T250" s="187">
        <v>4756.8599999999915</v>
      </c>
      <c r="U250" s="187">
        <v>0</v>
      </c>
      <c r="V250" s="187">
        <v>-6240</v>
      </c>
      <c r="W250" s="187">
        <v>55780</v>
      </c>
      <c r="X250" s="187">
        <v>14268</v>
      </c>
      <c r="Y250" s="187">
        <v>0</v>
      </c>
      <c r="Z250" s="187">
        <v>19343</v>
      </c>
      <c r="AA250" s="187">
        <v>-6240</v>
      </c>
      <c r="AB250" s="187">
        <v>-6240</v>
      </c>
      <c r="AC250" s="187">
        <v>-6240</v>
      </c>
      <c r="AD250" s="187">
        <v>-6240</v>
      </c>
      <c r="AE250" s="187">
        <v>-6240</v>
      </c>
      <c r="AF250" s="187">
        <v>-19505</v>
      </c>
      <c r="AG250" s="175">
        <v>9.4</v>
      </c>
      <c r="AH250" s="188">
        <v>25</v>
      </c>
      <c r="AI250" s="92">
        <f t="shared" si="23"/>
        <v>0</v>
      </c>
      <c r="AJ250" s="198">
        <v>-1903</v>
      </c>
      <c r="AK250" s="196">
        <v>2303</v>
      </c>
      <c r="AL250" s="197">
        <v>-6640</v>
      </c>
      <c r="AN250" s="174">
        <f t="shared" si="18"/>
        <v>37243.859999999993</v>
      </c>
      <c r="AO250" s="174">
        <f t="shared" si="19"/>
        <v>0.14000000000669388</v>
      </c>
      <c r="AQ250" s="92">
        <f t="shared" si="20"/>
        <v>339731</v>
      </c>
      <c r="AR250" s="92">
        <f t="shared" si="21"/>
        <v>0</v>
      </c>
      <c r="AS250" s="92">
        <f t="shared" si="22"/>
        <v>-2046.9999999999982</v>
      </c>
      <c r="AU250" s="233">
        <v>21646</v>
      </c>
      <c r="AV250" s="234">
        <v>21646</v>
      </c>
      <c r="AW250" s="234">
        <v>2303</v>
      </c>
      <c r="AX250" s="235">
        <v>19343</v>
      </c>
      <c r="AY250" s="233">
        <v>2303</v>
      </c>
      <c r="AZ250" s="234">
        <v>2303</v>
      </c>
      <c r="BA250" s="234">
        <v>2303</v>
      </c>
      <c r="BB250" s="234">
        <v>2303</v>
      </c>
      <c r="BC250" s="234">
        <v>2303</v>
      </c>
      <c r="BD250" s="235">
        <v>7828</v>
      </c>
      <c r="BE250" s="233">
        <v>-62420</v>
      </c>
      <c r="BF250" s="234">
        <v>-62420</v>
      </c>
      <c r="BG250" s="234">
        <v>-6640</v>
      </c>
      <c r="BH250" s="235">
        <v>-55780</v>
      </c>
      <c r="BI250" s="233">
        <v>-6640</v>
      </c>
      <c r="BJ250" s="234">
        <v>-6640</v>
      </c>
      <c r="BK250" s="234">
        <v>-6640</v>
      </c>
      <c r="BL250" s="234">
        <v>-6640</v>
      </c>
      <c r="BM250" s="234">
        <v>-6640</v>
      </c>
      <c r="BN250" s="235">
        <v>-22580</v>
      </c>
      <c r="BO250" s="233">
        <v>-18074</v>
      </c>
      <c r="BP250" s="234">
        <v>-16171</v>
      </c>
      <c r="BQ250" s="234">
        <v>-1903</v>
      </c>
      <c r="BR250" s="235">
        <v>-14268</v>
      </c>
      <c r="BS250" s="233">
        <v>-1903</v>
      </c>
      <c r="BT250" s="234">
        <v>-1903</v>
      </c>
      <c r="BU250" s="234">
        <v>-1903</v>
      </c>
      <c r="BV250" s="234">
        <v>-1903</v>
      </c>
      <c r="BW250" s="234">
        <v>-1903</v>
      </c>
      <c r="BX250" s="235">
        <v>-4753</v>
      </c>
    </row>
    <row r="251" spans="1:76">
      <c r="A251" s="186" t="s">
        <v>1095</v>
      </c>
      <c r="B251" s="187">
        <v>0</v>
      </c>
      <c r="C251" s="187">
        <v>0</v>
      </c>
      <c r="D251" s="186">
        <v>0</v>
      </c>
      <c r="E251" s="186">
        <v>0</v>
      </c>
      <c r="F251" s="187">
        <v>0</v>
      </c>
      <c r="G251" s="187">
        <v>0</v>
      </c>
      <c r="H251" s="195">
        <v>0</v>
      </c>
      <c r="I251" s="187">
        <v>0</v>
      </c>
      <c r="J251" s="187">
        <v>0</v>
      </c>
      <c r="K251" s="187">
        <v>0</v>
      </c>
      <c r="L251" s="187">
        <v>0</v>
      </c>
      <c r="M251" s="187">
        <v>0</v>
      </c>
      <c r="N251" s="187">
        <v>0</v>
      </c>
      <c r="O251" s="187">
        <v>0</v>
      </c>
      <c r="P251" s="187">
        <v>0</v>
      </c>
      <c r="Q251" s="187">
        <v>0</v>
      </c>
      <c r="R251" s="187">
        <v>0</v>
      </c>
      <c r="S251" s="187">
        <v>0</v>
      </c>
      <c r="T251" s="187">
        <v>0</v>
      </c>
      <c r="U251" s="187">
        <v>0</v>
      </c>
      <c r="V251" s="187">
        <v>0</v>
      </c>
      <c r="W251" s="187">
        <v>0</v>
      </c>
      <c r="X251" s="187">
        <v>0</v>
      </c>
      <c r="Y251" s="187">
        <v>0</v>
      </c>
      <c r="Z251" s="187">
        <v>0</v>
      </c>
      <c r="AA251" s="187">
        <v>0</v>
      </c>
      <c r="AB251" s="187">
        <v>0</v>
      </c>
      <c r="AC251" s="187">
        <v>0</v>
      </c>
      <c r="AD251" s="187">
        <v>0</v>
      </c>
      <c r="AE251" s="187">
        <v>0</v>
      </c>
      <c r="AF251" s="187">
        <v>0</v>
      </c>
      <c r="AG251" s="175">
        <v>1</v>
      </c>
      <c r="AH251" s="188">
        <v>269</v>
      </c>
      <c r="AI251" s="92">
        <f t="shared" si="23"/>
        <v>0</v>
      </c>
      <c r="AJ251" s="198">
        <v>0</v>
      </c>
      <c r="AK251" s="196">
        <v>0</v>
      </c>
      <c r="AL251" s="197">
        <v>0</v>
      </c>
      <c r="AN251" s="174">
        <f t="shared" si="18"/>
        <v>0</v>
      </c>
      <c r="AO251" s="174">
        <f t="shared" si="19"/>
        <v>0</v>
      </c>
      <c r="AQ251" s="92">
        <f t="shared" si="20"/>
        <v>0</v>
      </c>
      <c r="AR251" s="92">
        <f t="shared" si="21"/>
        <v>0</v>
      </c>
      <c r="AS251" s="92">
        <f t="shared" si="22"/>
        <v>0</v>
      </c>
      <c r="AU251" s="233">
        <v>0</v>
      </c>
      <c r="AV251" s="234">
        <v>0</v>
      </c>
      <c r="AW251" s="234">
        <v>0</v>
      </c>
      <c r="AX251" s="235">
        <v>0</v>
      </c>
      <c r="AY251" s="233">
        <v>0</v>
      </c>
      <c r="AZ251" s="234">
        <v>0</v>
      </c>
      <c r="BA251" s="234">
        <v>0</v>
      </c>
      <c r="BB251" s="234">
        <v>0</v>
      </c>
      <c r="BC251" s="234">
        <v>0</v>
      </c>
      <c r="BD251" s="235">
        <v>0</v>
      </c>
      <c r="BE251" s="233">
        <v>0</v>
      </c>
      <c r="BF251" s="234">
        <v>0</v>
      </c>
      <c r="BG251" s="234">
        <v>0</v>
      </c>
      <c r="BH251" s="235">
        <v>0</v>
      </c>
      <c r="BI251" s="233">
        <v>0</v>
      </c>
      <c r="BJ251" s="234">
        <v>0</v>
      </c>
      <c r="BK251" s="234">
        <v>0</v>
      </c>
      <c r="BL251" s="234">
        <v>0</v>
      </c>
      <c r="BM251" s="234">
        <v>0</v>
      </c>
      <c r="BN251" s="235">
        <v>0</v>
      </c>
      <c r="BO251" s="233">
        <v>0</v>
      </c>
      <c r="BP251" s="234">
        <v>0</v>
      </c>
      <c r="BQ251" s="234">
        <v>0</v>
      </c>
      <c r="BR251" s="235">
        <v>0</v>
      </c>
      <c r="BS251" s="233">
        <v>0</v>
      </c>
      <c r="BT251" s="234">
        <v>0</v>
      </c>
      <c r="BU251" s="234">
        <v>0</v>
      </c>
      <c r="BV251" s="234">
        <v>0</v>
      </c>
      <c r="BW251" s="234">
        <v>0</v>
      </c>
      <c r="BX251" s="235">
        <v>0</v>
      </c>
    </row>
    <row r="252" spans="1:76">
      <c r="A252" s="186" t="s">
        <v>801</v>
      </c>
      <c r="B252" s="187">
        <v>1</v>
      </c>
      <c r="C252" s="187">
        <v>0</v>
      </c>
      <c r="D252" s="186">
        <v>108</v>
      </c>
      <c r="E252" s="186">
        <v>113</v>
      </c>
      <c r="F252" s="187">
        <v>209637</v>
      </c>
      <c r="G252" s="187">
        <v>245471</v>
      </c>
      <c r="H252" s="195">
        <v>21793</v>
      </c>
      <c r="I252" s="187">
        <v>5870.9999999999982</v>
      </c>
      <c r="J252" s="187">
        <v>-67399</v>
      </c>
      <c r="K252" s="187">
        <v>224952</v>
      </c>
      <c r="L252" s="187">
        <v>194864</v>
      </c>
      <c r="M252" s="187">
        <v>186525</v>
      </c>
      <c r="N252" s="187">
        <v>236755</v>
      </c>
      <c r="O252" s="187">
        <v>20272</v>
      </c>
      <c r="P252" s="187">
        <v>9431.77</v>
      </c>
      <c r="Q252" s="187">
        <v>0</v>
      </c>
      <c r="R252" s="187">
        <v>-82368</v>
      </c>
      <c r="S252" s="187">
        <v>18465</v>
      </c>
      <c r="T252" s="187">
        <v>1634.7699999999995</v>
      </c>
      <c r="U252" s="187">
        <v>0</v>
      </c>
      <c r="V252" s="187">
        <v>-7910</v>
      </c>
      <c r="W252" s="187">
        <v>73788</v>
      </c>
      <c r="X252" s="187">
        <v>10153</v>
      </c>
      <c r="Y252" s="187">
        <v>0</v>
      </c>
      <c r="Z252" s="187">
        <v>16542</v>
      </c>
      <c r="AA252" s="187">
        <v>-7910</v>
      </c>
      <c r="AB252" s="187">
        <v>-7910</v>
      </c>
      <c r="AC252" s="187">
        <v>-7910</v>
      </c>
      <c r="AD252" s="187">
        <v>-7910</v>
      </c>
      <c r="AE252" s="187">
        <v>-7910</v>
      </c>
      <c r="AF252" s="187">
        <v>-27849</v>
      </c>
      <c r="AG252" s="175">
        <v>9.6</v>
      </c>
      <c r="AH252" s="188">
        <v>5</v>
      </c>
      <c r="AI252" s="92">
        <f t="shared" si="23"/>
        <v>0</v>
      </c>
      <c r="AJ252" s="198">
        <v>-1253</v>
      </c>
      <c r="AK252" s="196">
        <v>1923</v>
      </c>
      <c r="AL252" s="197">
        <v>-8580</v>
      </c>
      <c r="AN252" s="174">
        <f t="shared" si="18"/>
        <v>21793.77</v>
      </c>
      <c r="AO252" s="174">
        <f t="shared" si="19"/>
        <v>-0.77000000000043656</v>
      </c>
      <c r="AQ252" s="92">
        <f t="shared" si="20"/>
        <v>209637.00000000003</v>
      </c>
      <c r="AR252" s="92">
        <f t="shared" si="21"/>
        <v>0</v>
      </c>
      <c r="AS252" s="92">
        <f t="shared" si="22"/>
        <v>-35833.999999999993</v>
      </c>
      <c r="AU252" s="233">
        <v>18465</v>
      </c>
      <c r="AV252" s="234">
        <v>18465</v>
      </c>
      <c r="AW252" s="234">
        <v>1923</v>
      </c>
      <c r="AX252" s="235">
        <v>16542</v>
      </c>
      <c r="AY252" s="233">
        <v>1923</v>
      </c>
      <c r="AZ252" s="234">
        <v>1923</v>
      </c>
      <c r="BA252" s="234">
        <v>1923</v>
      </c>
      <c r="BB252" s="234">
        <v>1923</v>
      </c>
      <c r="BC252" s="234">
        <v>1923</v>
      </c>
      <c r="BD252" s="235">
        <v>6927</v>
      </c>
      <c r="BE252" s="233">
        <v>-82367</v>
      </c>
      <c r="BF252" s="234">
        <v>-82367</v>
      </c>
      <c r="BG252" s="234">
        <v>-8580</v>
      </c>
      <c r="BH252" s="235">
        <v>-73787</v>
      </c>
      <c r="BI252" s="233">
        <v>-8580</v>
      </c>
      <c r="BJ252" s="234">
        <v>-8580</v>
      </c>
      <c r="BK252" s="234">
        <v>-8580</v>
      </c>
      <c r="BL252" s="234">
        <v>-8580</v>
      </c>
      <c r="BM252" s="234">
        <v>-8580</v>
      </c>
      <c r="BN252" s="235">
        <v>-30887</v>
      </c>
      <c r="BO252" s="233">
        <v>-12659</v>
      </c>
      <c r="BP252" s="234">
        <v>-11406</v>
      </c>
      <c r="BQ252" s="234">
        <v>-1253</v>
      </c>
      <c r="BR252" s="235">
        <v>-10153</v>
      </c>
      <c r="BS252" s="233">
        <v>-1253</v>
      </c>
      <c r="BT252" s="234">
        <v>-1253</v>
      </c>
      <c r="BU252" s="234">
        <v>-1253</v>
      </c>
      <c r="BV252" s="234">
        <v>-1253</v>
      </c>
      <c r="BW252" s="234">
        <v>-1253</v>
      </c>
      <c r="BX252" s="235">
        <v>-3888</v>
      </c>
    </row>
    <row r="253" spans="1:76">
      <c r="A253" s="186" t="s">
        <v>1096</v>
      </c>
      <c r="B253" s="187">
        <v>0</v>
      </c>
      <c r="C253" s="187">
        <v>0</v>
      </c>
      <c r="D253" s="186">
        <v>13</v>
      </c>
      <c r="E253" s="186">
        <v>13</v>
      </c>
      <c r="F253" s="187">
        <v>42831</v>
      </c>
      <c r="G253" s="187">
        <v>0</v>
      </c>
      <c r="H253" s="195">
        <v>6032</v>
      </c>
      <c r="I253" s="187">
        <v>695.36999999999989</v>
      </c>
      <c r="J253" s="187">
        <v>36799</v>
      </c>
      <c r="K253" s="187">
        <v>44537</v>
      </c>
      <c r="L253" s="187">
        <v>41084</v>
      </c>
      <c r="M253" s="187">
        <v>39488</v>
      </c>
      <c r="N253" s="187">
        <v>46717</v>
      </c>
      <c r="O253" s="187">
        <v>0</v>
      </c>
      <c r="P253" s="187">
        <v>0</v>
      </c>
      <c r="Q253" s="187">
        <v>0</v>
      </c>
      <c r="R253" s="187">
        <v>38809</v>
      </c>
      <c r="S253" s="187">
        <v>4022</v>
      </c>
      <c r="T253" s="187">
        <v>0</v>
      </c>
      <c r="U253" s="187">
        <v>0</v>
      </c>
      <c r="V253" s="187">
        <v>6032</v>
      </c>
      <c r="W253" s="187">
        <v>0</v>
      </c>
      <c r="X253" s="187">
        <v>0</v>
      </c>
      <c r="Y253" s="187">
        <v>33343</v>
      </c>
      <c r="Z253" s="187">
        <v>3456</v>
      </c>
      <c r="AA253" s="187">
        <v>6032</v>
      </c>
      <c r="AB253" s="187">
        <v>6032</v>
      </c>
      <c r="AC253" s="187">
        <v>6032</v>
      </c>
      <c r="AD253" s="187">
        <v>6032</v>
      </c>
      <c r="AE253" s="187">
        <v>6032</v>
      </c>
      <c r="AF253" s="187">
        <v>6639</v>
      </c>
      <c r="AG253" s="175">
        <v>7.1</v>
      </c>
      <c r="AH253" s="188">
        <v>582</v>
      </c>
      <c r="AI253" s="92">
        <f t="shared" si="23"/>
        <v>0</v>
      </c>
      <c r="AJ253" s="198">
        <v>0</v>
      </c>
      <c r="AK253" s="196">
        <v>566</v>
      </c>
      <c r="AL253" s="197">
        <v>5466</v>
      </c>
      <c r="AN253" s="174">
        <f t="shared" si="18"/>
        <v>6032</v>
      </c>
      <c r="AO253" s="174">
        <f t="shared" si="19"/>
        <v>0</v>
      </c>
      <c r="AQ253" s="92">
        <f t="shared" si="20"/>
        <v>42831</v>
      </c>
      <c r="AR253" s="92">
        <f t="shared" si="21"/>
        <v>0</v>
      </c>
      <c r="AS253" s="92">
        <f t="shared" si="22"/>
        <v>42831</v>
      </c>
      <c r="AU253" s="233">
        <v>4022</v>
      </c>
      <c r="AV253" s="234">
        <v>4022</v>
      </c>
      <c r="AW253" s="234">
        <v>566</v>
      </c>
      <c r="AX253" s="235">
        <v>3456</v>
      </c>
      <c r="AY253" s="233">
        <v>566</v>
      </c>
      <c r="AZ253" s="234">
        <v>566</v>
      </c>
      <c r="BA253" s="234">
        <v>566</v>
      </c>
      <c r="BB253" s="234">
        <v>566</v>
      </c>
      <c r="BC253" s="234">
        <v>566</v>
      </c>
      <c r="BD253" s="235">
        <v>626</v>
      </c>
      <c r="BE253" s="233">
        <v>38809</v>
      </c>
      <c r="BF253" s="234">
        <v>38809</v>
      </c>
      <c r="BG253" s="234">
        <v>5466</v>
      </c>
      <c r="BH253" s="235">
        <v>33343</v>
      </c>
      <c r="BI253" s="233">
        <v>5466</v>
      </c>
      <c r="BJ253" s="234">
        <v>5466</v>
      </c>
      <c r="BK253" s="234">
        <v>5466</v>
      </c>
      <c r="BL253" s="234">
        <v>5466</v>
      </c>
      <c r="BM253" s="234">
        <v>5466</v>
      </c>
      <c r="BN253" s="235">
        <v>6013</v>
      </c>
      <c r="BO253" s="233">
        <v>0</v>
      </c>
      <c r="BP253" s="234">
        <v>0</v>
      </c>
      <c r="BQ253" s="234">
        <v>0</v>
      </c>
      <c r="BR253" s="235">
        <v>0</v>
      </c>
      <c r="BS253" s="233">
        <v>0</v>
      </c>
      <c r="BT253" s="234">
        <v>0</v>
      </c>
      <c r="BU253" s="234">
        <v>0</v>
      </c>
      <c r="BV253" s="234">
        <v>0</v>
      </c>
      <c r="BW253" s="234">
        <v>0</v>
      </c>
      <c r="BX253" s="235">
        <v>0</v>
      </c>
    </row>
    <row r="254" spans="1:76">
      <c r="A254" s="186" t="s">
        <v>1097</v>
      </c>
      <c r="B254" s="187">
        <v>0</v>
      </c>
      <c r="C254" s="187">
        <v>0</v>
      </c>
      <c r="D254" s="186">
        <v>0</v>
      </c>
      <c r="E254" s="186">
        <v>0</v>
      </c>
      <c r="F254" s="187">
        <v>0</v>
      </c>
      <c r="G254" s="187">
        <v>0</v>
      </c>
      <c r="H254" s="195">
        <v>0</v>
      </c>
      <c r="I254" s="187">
        <v>0</v>
      </c>
      <c r="J254" s="187">
        <v>0</v>
      </c>
      <c r="K254" s="187">
        <v>0</v>
      </c>
      <c r="L254" s="187">
        <v>0</v>
      </c>
      <c r="M254" s="187">
        <v>0</v>
      </c>
      <c r="N254" s="187">
        <v>0</v>
      </c>
      <c r="O254" s="187">
        <v>0</v>
      </c>
      <c r="P254" s="187">
        <v>0</v>
      </c>
      <c r="Q254" s="187">
        <v>0</v>
      </c>
      <c r="R254" s="187">
        <v>0</v>
      </c>
      <c r="S254" s="187">
        <v>0</v>
      </c>
      <c r="T254" s="187">
        <v>0</v>
      </c>
      <c r="U254" s="187">
        <v>0</v>
      </c>
      <c r="V254" s="187">
        <v>0</v>
      </c>
      <c r="W254" s="187">
        <v>0</v>
      </c>
      <c r="X254" s="187">
        <v>0</v>
      </c>
      <c r="Y254" s="187">
        <v>0</v>
      </c>
      <c r="Z254" s="187">
        <v>0</v>
      </c>
      <c r="AA254" s="187">
        <v>0</v>
      </c>
      <c r="AB254" s="187">
        <v>0</v>
      </c>
      <c r="AC254" s="187">
        <v>0</v>
      </c>
      <c r="AD254" s="187">
        <v>0</v>
      </c>
      <c r="AE254" s="187">
        <v>0</v>
      </c>
      <c r="AF254" s="187">
        <v>0</v>
      </c>
      <c r="AG254" s="175">
        <v>1</v>
      </c>
      <c r="AH254" s="188">
        <v>271</v>
      </c>
      <c r="AI254" s="92">
        <f t="shared" si="23"/>
        <v>0</v>
      </c>
      <c r="AJ254" s="198">
        <v>0</v>
      </c>
      <c r="AK254" s="196">
        <v>0</v>
      </c>
      <c r="AL254" s="197">
        <v>0</v>
      </c>
      <c r="AN254" s="174">
        <f t="shared" si="18"/>
        <v>0</v>
      </c>
      <c r="AO254" s="174">
        <f t="shared" si="19"/>
        <v>0</v>
      </c>
      <c r="AQ254" s="92">
        <f t="shared" si="20"/>
        <v>0</v>
      </c>
      <c r="AR254" s="92">
        <f t="shared" si="21"/>
        <v>0</v>
      </c>
      <c r="AS254" s="92">
        <f t="shared" si="22"/>
        <v>0</v>
      </c>
      <c r="AU254" s="233">
        <v>0</v>
      </c>
      <c r="AV254" s="234">
        <v>0</v>
      </c>
      <c r="AW254" s="234">
        <v>0</v>
      </c>
      <c r="AX254" s="235">
        <v>0</v>
      </c>
      <c r="AY254" s="233">
        <v>0</v>
      </c>
      <c r="AZ254" s="234">
        <v>0</v>
      </c>
      <c r="BA254" s="234">
        <v>0</v>
      </c>
      <c r="BB254" s="234">
        <v>0</v>
      </c>
      <c r="BC254" s="234">
        <v>0</v>
      </c>
      <c r="BD254" s="235">
        <v>0</v>
      </c>
      <c r="BE254" s="233">
        <v>0</v>
      </c>
      <c r="BF254" s="234">
        <v>0</v>
      </c>
      <c r="BG254" s="234">
        <v>0</v>
      </c>
      <c r="BH254" s="235">
        <v>0</v>
      </c>
      <c r="BI254" s="233">
        <v>0</v>
      </c>
      <c r="BJ254" s="234">
        <v>0</v>
      </c>
      <c r="BK254" s="234">
        <v>0</v>
      </c>
      <c r="BL254" s="234">
        <v>0</v>
      </c>
      <c r="BM254" s="234">
        <v>0</v>
      </c>
      <c r="BN254" s="235">
        <v>0</v>
      </c>
      <c r="BO254" s="233">
        <v>0</v>
      </c>
      <c r="BP254" s="234">
        <v>0</v>
      </c>
      <c r="BQ254" s="234">
        <v>0</v>
      </c>
      <c r="BR254" s="235">
        <v>0</v>
      </c>
      <c r="BS254" s="233">
        <v>0</v>
      </c>
      <c r="BT254" s="234">
        <v>0</v>
      </c>
      <c r="BU254" s="234">
        <v>0</v>
      </c>
      <c r="BV254" s="234">
        <v>0</v>
      </c>
      <c r="BW254" s="234">
        <v>0</v>
      </c>
      <c r="BX254" s="235">
        <v>0</v>
      </c>
    </row>
    <row r="255" spans="1:76">
      <c r="A255" s="186" t="s">
        <v>1098</v>
      </c>
      <c r="B255" s="187">
        <v>0</v>
      </c>
      <c r="C255" s="187">
        <v>0</v>
      </c>
      <c r="D255" s="186">
        <v>0</v>
      </c>
      <c r="E255" s="186">
        <v>0</v>
      </c>
      <c r="F255" s="187">
        <v>0</v>
      </c>
      <c r="G255" s="187">
        <v>0</v>
      </c>
      <c r="H255" s="195">
        <v>0</v>
      </c>
      <c r="I255" s="187">
        <v>0</v>
      </c>
      <c r="J255" s="187">
        <v>0</v>
      </c>
      <c r="K255" s="187">
        <v>0</v>
      </c>
      <c r="L255" s="187">
        <v>0</v>
      </c>
      <c r="M255" s="187">
        <v>0</v>
      </c>
      <c r="N255" s="187">
        <v>0</v>
      </c>
      <c r="O255" s="187">
        <v>0</v>
      </c>
      <c r="P255" s="187">
        <v>0</v>
      </c>
      <c r="Q255" s="187">
        <v>0</v>
      </c>
      <c r="R255" s="187">
        <v>0</v>
      </c>
      <c r="S255" s="187">
        <v>0</v>
      </c>
      <c r="T255" s="187">
        <v>0</v>
      </c>
      <c r="U255" s="187">
        <v>0</v>
      </c>
      <c r="V255" s="187">
        <v>0</v>
      </c>
      <c r="W255" s="187">
        <v>0</v>
      </c>
      <c r="X255" s="187">
        <v>0</v>
      </c>
      <c r="Y255" s="187">
        <v>0</v>
      </c>
      <c r="Z255" s="187">
        <v>0</v>
      </c>
      <c r="AA255" s="187">
        <v>0</v>
      </c>
      <c r="AB255" s="187">
        <v>0</v>
      </c>
      <c r="AC255" s="187">
        <v>0</v>
      </c>
      <c r="AD255" s="187">
        <v>0</v>
      </c>
      <c r="AE255" s="187">
        <v>0</v>
      </c>
      <c r="AF255" s="187">
        <v>0</v>
      </c>
      <c r="AG255" s="175">
        <v>1</v>
      </c>
      <c r="AH255" s="188">
        <v>12</v>
      </c>
      <c r="AI255" s="92">
        <f t="shared" si="23"/>
        <v>0</v>
      </c>
      <c r="AJ255" s="198">
        <v>0</v>
      </c>
      <c r="AK255" s="196">
        <v>0</v>
      </c>
      <c r="AL255" s="197">
        <v>0</v>
      </c>
      <c r="AN255" s="174">
        <f t="shared" si="18"/>
        <v>0</v>
      </c>
      <c r="AO255" s="174">
        <f t="shared" si="19"/>
        <v>0</v>
      </c>
      <c r="AQ255" s="92">
        <f t="shared" si="20"/>
        <v>0</v>
      </c>
      <c r="AR255" s="92">
        <f t="shared" si="21"/>
        <v>0</v>
      </c>
      <c r="AS255" s="92">
        <f t="shared" si="22"/>
        <v>0</v>
      </c>
      <c r="AU255" s="233">
        <v>0</v>
      </c>
      <c r="AV255" s="234">
        <v>0</v>
      </c>
      <c r="AW255" s="234">
        <v>0</v>
      </c>
      <c r="AX255" s="235">
        <v>0</v>
      </c>
      <c r="AY255" s="233">
        <v>0</v>
      </c>
      <c r="AZ255" s="234">
        <v>0</v>
      </c>
      <c r="BA255" s="234">
        <v>0</v>
      </c>
      <c r="BB255" s="234">
        <v>0</v>
      </c>
      <c r="BC255" s="234">
        <v>0</v>
      </c>
      <c r="BD255" s="235">
        <v>0</v>
      </c>
      <c r="BE255" s="233">
        <v>0</v>
      </c>
      <c r="BF255" s="234">
        <v>0</v>
      </c>
      <c r="BG255" s="234">
        <v>0</v>
      </c>
      <c r="BH255" s="235">
        <v>0</v>
      </c>
      <c r="BI255" s="233">
        <v>0</v>
      </c>
      <c r="BJ255" s="234">
        <v>0</v>
      </c>
      <c r="BK255" s="234">
        <v>0</v>
      </c>
      <c r="BL255" s="234">
        <v>0</v>
      </c>
      <c r="BM255" s="234">
        <v>0</v>
      </c>
      <c r="BN255" s="235">
        <v>0</v>
      </c>
      <c r="BO255" s="233">
        <v>0</v>
      </c>
      <c r="BP255" s="234">
        <v>0</v>
      </c>
      <c r="BQ255" s="234">
        <v>0</v>
      </c>
      <c r="BR255" s="235">
        <v>0</v>
      </c>
      <c r="BS255" s="233">
        <v>0</v>
      </c>
      <c r="BT255" s="234">
        <v>0</v>
      </c>
      <c r="BU255" s="234">
        <v>0</v>
      </c>
      <c r="BV255" s="234">
        <v>0</v>
      </c>
      <c r="BW255" s="234">
        <v>0</v>
      </c>
      <c r="BX255" s="235">
        <v>0</v>
      </c>
    </row>
    <row r="256" spans="1:76">
      <c r="A256" s="186" t="s">
        <v>1099</v>
      </c>
      <c r="B256" s="187">
        <v>0</v>
      </c>
      <c r="C256" s="187">
        <v>0</v>
      </c>
      <c r="D256" s="186">
        <v>0</v>
      </c>
      <c r="E256" s="186">
        <v>0</v>
      </c>
      <c r="F256" s="187">
        <v>0</v>
      </c>
      <c r="G256" s="187">
        <v>593</v>
      </c>
      <c r="H256" s="195">
        <v>-595</v>
      </c>
      <c r="I256" s="187">
        <v>0</v>
      </c>
      <c r="J256" s="187">
        <v>-16</v>
      </c>
      <c r="K256" s="187">
        <v>0</v>
      </c>
      <c r="L256" s="187">
        <v>0</v>
      </c>
      <c r="M256" s="187">
        <v>0</v>
      </c>
      <c r="N256" s="187">
        <v>0</v>
      </c>
      <c r="O256" s="187">
        <v>520</v>
      </c>
      <c r="P256" s="187">
        <v>40</v>
      </c>
      <c r="Q256" s="187">
        <v>0</v>
      </c>
      <c r="R256" s="187">
        <v>-1153</v>
      </c>
      <c r="S256" s="187">
        <v>0</v>
      </c>
      <c r="T256" s="187">
        <v>0</v>
      </c>
      <c r="U256" s="187">
        <v>0</v>
      </c>
      <c r="V256" s="187">
        <v>-1155</v>
      </c>
      <c r="W256" s="187">
        <v>0</v>
      </c>
      <c r="X256" s="187">
        <v>16</v>
      </c>
      <c r="Y256" s="187">
        <v>0</v>
      </c>
      <c r="Z256" s="187">
        <v>0</v>
      </c>
      <c r="AA256" s="187">
        <v>-2</v>
      </c>
      <c r="AB256" s="187">
        <v>-2</v>
      </c>
      <c r="AC256" s="187">
        <v>-2</v>
      </c>
      <c r="AD256" s="187">
        <v>-2</v>
      </c>
      <c r="AE256" s="187">
        <v>-2</v>
      </c>
      <c r="AF256" s="187">
        <v>-6</v>
      </c>
      <c r="AG256" s="175">
        <v>1</v>
      </c>
      <c r="AH256" s="188">
        <v>272</v>
      </c>
      <c r="AI256" s="92">
        <f t="shared" si="23"/>
        <v>0</v>
      </c>
      <c r="AJ256" s="198">
        <v>-2</v>
      </c>
      <c r="AK256" s="196">
        <v>0</v>
      </c>
      <c r="AL256" s="197">
        <v>-1153</v>
      </c>
      <c r="AN256" s="174">
        <f t="shared" si="18"/>
        <v>-595</v>
      </c>
      <c r="AO256" s="174">
        <f t="shared" si="19"/>
        <v>0</v>
      </c>
      <c r="AQ256" s="92">
        <f t="shared" si="20"/>
        <v>0</v>
      </c>
      <c r="AR256" s="92">
        <f t="shared" si="21"/>
        <v>0</v>
      </c>
      <c r="AS256" s="92">
        <f t="shared" si="22"/>
        <v>-593</v>
      </c>
      <c r="AU256" s="233">
        <v>0</v>
      </c>
      <c r="AV256" s="234">
        <v>0</v>
      </c>
      <c r="AW256" s="234">
        <v>0</v>
      </c>
      <c r="AX256" s="235">
        <v>0</v>
      </c>
      <c r="AY256" s="233">
        <v>0</v>
      </c>
      <c r="AZ256" s="234">
        <v>0</v>
      </c>
      <c r="BA256" s="234">
        <v>0</v>
      </c>
      <c r="BB256" s="234">
        <v>0</v>
      </c>
      <c r="BC256" s="234">
        <v>0</v>
      </c>
      <c r="BD256" s="235">
        <v>0</v>
      </c>
      <c r="BE256" s="233">
        <v>-1153</v>
      </c>
      <c r="BF256" s="234">
        <v>-1153</v>
      </c>
      <c r="BG256" s="234">
        <v>-1153</v>
      </c>
      <c r="BH256" s="235">
        <v>0</v>
      </c>
      <c r="BI256" s="233">
        <v>0</v>
      </c>
      <c r="BJ256" s="234">
        <v>0</v>
      </c>
      <c r="BK256" s="234">
        <v>0</v>
      </c>
      <c r="BL256" s="234">
        <v>0</v>
      </c>
      <c r="BM256" s="234">
        <v>0</v>
      </c>
      <c r="BN256" s="235">
        <v>0</v>
      </c>
      <c r="BO256" s="233">
        <v>-20</v>
      </c>
      <c r="BP256" s="234">
        <v>-18</v>
      </c>
      <c r="BQ256" s="234">
        <v>-2</v>
      </c>
      <c r="BR256" s="235">
        <v>-16</v>
      </c>
      <c r="BS256" s="233">
        <v>-2</v>
      </c>
      <c r="BT256" s="234">
        <v>-2</v>
      </c>
      <c r="BU256" s="234">
        <v>-2</v>
      </c>
      <c r="BV256" s="234">
        <v>-2</v>
      </c>
      <c r="BW256" s="234">
        <v>-2</v>
      </c>
      <c r="BX256" s="235">
        <v>-6</v>
      </c>
    </row>
    <row r="257" spans="1:76">
      <c r="A257" s="186" t="s">
        <v>1100</v>
      </c>
      <c r="B257" s="187">
        <v>0</v>
      </c>
      <c r="C257" s="187">
        <v>0</v>
      </c>
      <c r="D257" s="186">
        <v>0</v>
      </c>
      <c r="E257" s="186">
        <v>0</v>
      </c>
      <c r="F257" s="187">
        <v>0</v>
      </c>
      <c r="G257" s="187">
        <v>0</v>
      </c>
      <c r="H257" s="195">
        <v>0</v>
      </c>
      <c r="I257" s="187">
        <v>0</v>
      </c>
      <c r="J257" s="187">
        <v>0</v>
      </c>
      <c r="K257" s="187">
        <v>0</v>
      </c>
      <c r="L257" s="187">
        <v>0</v>
      </c>
      <c r="M257" s="187">
        <v>0</v>
      </c>
      <c r="N257" s="187">
        <v>0</v>
      </c>
      <c r="O257" s="187">
        <v>0</v>
      </c>
      <c r="P257" s="187">
        <v>0</v>
      </c>
      <c r="Q257" s="187">
        <v>0</v>
      </c>
      <c r="R257" s="187">
        <v>0</v>
      </c>
      <c r="S257" s="187">
        <v>0</v>
      </c>
      <c r="T257" s="187">
        <v>0</v>
      </c>
      <c r="U257" s="187">
        <v>0</v>
      </c>
      <c r="V257" s="187">
        <v>0</v>
      </c>
      <c r="W257" s="187">
        <v>0</v>
      </c>
      <c r="X257" s="187">
        <v>0</v>
      </c>
      <c r="Y257" s="187">
        <v>0</v>
      </c>
      <c r="Z257" s="187">
        <v>0</v>
      </c>
      <c r="AA257" s="187">
        <v>0</v>
      </c>
      <c r="AB257" s="187">
        <v>0</v>
      </c>
      <c r="AC257" s="187">
        <v>0</v>
      </c>
      <c r="AD257" s="187">
        <v>0</v>
      </c>
      <c r="AE257" s="187">
        <v>0</v>
      </c>
      <c r="AF257" s="187">
        <v>0</v>
      </c>
      <c r="AG257" s="175">
        <v>1</v>
      </c>
      <c r="AH257" s="188">
        <v>273</v>
      </c>
      <c r="AI257" s="92">
        <f t="shared" si="23"/>
        <v>0</v>
      </c>
      <c r="AJ257" s="198">
        <v>0</v>
      </c>
      <c r="AK257" s="196">
        <v>0</v>
      </c>
      <c r="AL257" s="197">
        <v>0</v>
      </c>
      <c r="AN257" s="174">
        <f t="shared" si="18"/>
        <v>0</v>
      </c>
      <c r="AO257" s="174">
        <f t="shared" si="19"/>
        <v>0</v>
      </c>
      <c r="AQ257" s="92">
        <f t="shared" si="20"/>
        <v>0</v>
      </c>
      <c r="AR257" s="92">
        <f t="shared" si="21"/>
        <v>0</v>
      </c>
      <c r="AS257" s="92">
        <f t="shared" si="22"/>
        <v>0</v>
      </c>
      <c r="AU257" s="233">
        <v>0</v>
      </c>
      <c r="AV257" s="234">
        <v>0</v>
      </c>
      <c r="AW257" s="234">
        <v>0</v>
      </c>
      <c r="AX257" s="235">
        <v>0</v>
      </c>
      <c r="AY257" s="233">
        <v>0</v>
      </c>
      <c r="AZ257" s="234">
        <v>0</v>
      </c>
      <c r="BA257" s="234">
        <v>0</v>
      </c>
      <c r="BB257" s="234">
        <v>0</v>
      </c>
      <c r="BC257" s="234">
        <v>0</v>
      </c>
      <c r="BD257" s="235">
        <v>0</v>
      </c>
      <c r="BE257" s="233">
        <v>0</v>
      </c>
      <c r="BF257" s="234">
        <v>0</v>
      </c>
      <c r="BG257" s="234">
        <v>0</v>
      </c>
      <c r="BH257" s="235">
        <v>0</v>
      </c>
      <c r="BI257" s="233">
        <v>0</v>
      </c>
      <c r="BJ257" s="234">
        <v>0</v>
      </c>
      <c r="BK257" s="234">
        <v>0</v>
      </c>
      <c r="BL257" s="234">
        <v>0</v>
      </c>
      <c r="BM257" s="234">
        <v>0</v>
      </c>
      <c r="BN257" s="235">
        <v>0</v>
      </c>
      <c r="BO257" s="233">
        <v>0</v>
      </c>
      <c r="BP257" s="234">
        <v>0</v>
      </c>
      <c r="BQ257" s="234">
        <v>0</v>
      </c>
      <c r="BR257" s="235">
        <v>0</v>
      </c>
      <c r="BS257" s="233">
        <v>0</v>
      </c>
      <c r="BT257" s="234">
        <v>0</v>
      </c>
      <c r="BU257" s="234">
        <v>0</v>
      </c>
      <c r="BV257" s="234">
        <v>0</v>
      </c>
      <c r="BW257" s="234">
        <v>0</v>
      </c>
      <c r="BX257" s="235">
        <v>0</v>
      </c>
    </row>
    <row r="258" spans="1:76">
      <c r="A258" s="186" t="s">
        <v>1101</v>
      </c>
      <c r="B258" s="187">
        <v>0</v>
      </c>
      <c r="C258" s="187">
        <v>0</v>
      </c>
      <c r="D258" s="186">
        <v>56</v>
      </c>
      <c r="E258" s="186">
        <v>56</v>
      </c>
      <c r="F258" s="187">
        <v>179208</v>
      </c>
      <c r="G258" s="187">
        <v>169250</v>
      </c>
      <c r="H258" s="195">
        <v>17763</v>
      </c>
      <c r="I258" s="187">
        <v>682.67999999999984</v>
      </c>
      <c r="J258" s="187">
        <v>-15917</v>
      </c>
      <c r="K258" s="187">
        <v>194754</v>
      </c>
      <c r="L258" s="187">
        <v>164536</v>
      </c>
      <c r="M258" s="187">
        <v>156737</v>
      </c>
      <c r="N258" s="187">
        <v>205864</v>
      </c>
      <c r="O258" s="187">
        <v>13095</v>
      </c>
      <c r="P258" s="187">
        <v>6487.24</v>
      </c>
      <c r="Q258" s="187">
        <v>0</v>
      </c>
      <c r="R258" s="187">
        <v>-21851</v>
      </c>
      <c r="S258" s="187">
        <v>12492</v>
      </c>
      <c r="T258" s="187">
        <v>265.23999999999978</v>
      </c>
      <c r="U258" s="187">
        <v>0</v>
      </c>
      <c r="V258" s="187">
        <v>-1819</v>
      </c>
      <c r="W258" s="187">
        <v>19621</v>
      </c>
      <c r="X258" s="187">
        <v>7513</v>
      </c>
      <c r="Y258" s="187">
        <v>0</v>
      </c>
      <c r="Z258" s="187">
        <v>11217</v>
      </c>
      <c r="AA258" s="187">
        <v>-1819</v>
      </c>
      <c r="AB258" s="187">
        <v>-1819</v>
      </c>
      <c r="AC258" s="187">
        <v>-1819</v>
      </c>
      <c r="AD258" s="187">
        <v>-1819</v>
      </c>
      <c r="AE258" s="187">
        <v>-1819</v>
      </c>
      <c r="AF258" s="187">
        <v>-6822</v>
      </c>
      <c r="AG258" s="175">
        <v>9.8000000000000007</v>
      </c>
      <c r="AH258" s="188">
        <v>274</v>
      </c>
      <c r="AI258" s="92">
        <f t="shared" si="23"/>
        <v>0</v>
      </c>
      <c r="AJ258" s="198">
        <v>-864</v>
      </c>
      <c r="AK258" s="196">
        <v>1275</v>
      </c>
      <c r="AL258" s="197">
        <v>-2230</v>
      </c>
      <c r="AN258" s="174">
        <f t="shared" si="18"/>
        <v>17763.239999999998</v>
      </c>
      <c r="AO258" s="174">
        <f t="shared" si="19"/>
        <v>-0.23999999999796273</v>
      </c>
      <c r="AQ258" s="92">
        <f t="shared" si="20"/>
        <v>179208</v>
      </c>
      <c r="AR258" s="92">
        <f t="shared" si="21"/>
        <v>0</v>
      </c>
      <c r="AS258" s="92">
        <f t="shared" si="22"/>
        <v>9957.9999999999982</v>
      </c>
      <c r="AU258" s="233">
        <v>12492</v>
      </c>
      <c r="AV258" s="234">
        <v>12492</v>
      </c>
      <c r="AW258" s="234">
        <v>1275</v>
      </c>
      <c r="AX258" s="235">
        <v>11217</v>
      </c>
      <c r="AY258" s="233">
        <v>1275</v>
      </c>
      <c r="AZ258" s="234">
        <v>1275</v>
      </c>
      <c r="BA258" s="234">
        <v>1275</v>
      </c>
      <c r="BB258" s="234">
        <v>1275</v>
      </c>
      <c r="BC258" s="234">
        <v>1275</v>
      </c>
      <c r="BD258" s="235">
        <v>4842</v>
      </c>
      <c r="BE258" s="233">
        <v>-21851</v>
      </c>
      <c r="BF258" s="234">
        <v>-21851</v>
      </c>
      <c r="BG258" s="234">
        <v>-2230</v>
      </c>
      <c r="BH258" s="235">
        <v>-19621</v>
      </c>
      <c r="BI258" s="233">
        <v>-2230</v>
      </c>
      <c r="BJ258" s="234">
        <v>-2230</v>
      </c>
      <c r="BK258" s="234">
        <v>-2230</v>
      </c>
      <c r="BL258" s="234">
        <v>-2230</v>
      </c>
      <c r="BM258" s="234">
        <v>-2230</v>
      </c>
      <c r="BN258" s="235">
        <v>-8471</v>
      </c>
      <c r="BO258" s="233">
        <v>-9241</v>
      </c>
      <c r="BP258" s="234">
        <v>-8377</v>
      </c>
      <c r="BQ258" s="234">
        <v>-864</v>
      </c>
      <c r="BR258" s="235">
        <v>-7513</v>
      </c>
      <c r="BS258" s="233">
        <v>-864</v>
      </c>
      <c r="BT258" s="234">
        <v>-864</v>
      </c>
      <c r="BU258" s="234">
        <v>-864</v>
      </c>
      <c r="BV258" s="234">
        <v>-864</v>
      </c>
      <c r="BW258" s="234">
        <v>-864</v>
      </c>
      <c r="BX258" s="235">
        <v>-3193</v>
      </c>
    </row>
    <row r="259" spans="1:76">
      <c r="A259" s="186" t="s">
        <v>1102</v>
      </c>
      <c r="B259" s="187">
        <v>0</v>
      </c>
      <c r="C259" s="187">
        <v>0</v>
      </c>
      <c r="D259" s="186">
        <v>131</v>
      </c>
      <c r="E259" s="186">
        <v>138</v>
      </c>
      <c r="F259" s="187">
        <v>155452</v>
      </c>
      <c r="G259" s="187">
        <v>151929</v>
      </c>
      <c r="H259" s="195">
        <v>18961</v>
      </c>
      <c r="I259" s="187">
        <v>2255.2999999999984</v>
      </c>
      <c r="J259" s="187">
        <v>-21662</v>
      </c>
      <c r="K259" s="187">
        <v>168409</v>
      </c>
      <c r="L259" s="187">
        <v>143425</v>
      </c>
      <c r="M259" s="187">
        <v>135847</v>
      </c>
      <c r="N259" s="187">
        <v>179057</v>
      </c>
      <c r="O259" s="187">
        <v>15558</v>
      </c>
      <c r="P259" s="187">
        <v>5928.659999999998</v>
      </c>
      <c r="Q259" s="187">
        <v>0</v>
      </c>
      <c r="R259" s="187">
        <v>-23663</v>
      </c>
      <c r="S259" s="187">
        <v>7629</v>
      </c>
      <c r="T259" s="187">
        <v>1929.659999999998</v>
      </c>
      <c r="U259" s="187">
        <v>0</v>
      </c>
      <c r="V259" s="187">
        <v>-2525</v>
      </c>
      <c r="W259" s="187">
        <v>21273</v>
      </c>
      <c r="X259" s="187">
        <v>7247</v>
      </c>
      <c r="Y259" s="187">
        <v>0</v>
      </c>
      <c r="Z259" s="187">
        <v>6858</v>
      </c>
      <c r="AA259" s="187">
        <v>-2525</v>
      </c>
      <c r="AB259" s="187">
        <v>-2525</v>
      </c>
      <c r="AC259" s="187">
        <v>-2525</v>
      </c>
      <c r="AD259" s="187">
        <v>-2525</v>
      </c>
      <c r="AE259" s="187">
        <v>-2525</v>
      </c>
      <c r="AF259" s="187">
        <v>-9037</v>
      </c>
      <c r="AG259" s="175">
        <v>9.9</v>
      </c>
      <c r="AH259" s="188">
        <v>275</v>
      </c>
      <c r="AI259" s="92">
        <f t="shared" si="23"/>
        <v>0</v>
      </c>
      <c r="AJ259" s="198">
        <v>-906</v>
      </c>
      <c r="AK259" s="196">
        <v>771</v>
      </c>
      <c r="AL259" s="197">
        <v>-2390</v>
      </c>
      <c r="AN259" s="174">
        <f t="shared" si="18"/>
        <v>18961.659999999996</v>
      </c>
      <c r="AO259" s="174">
        <f t="shared" si="19"/>
        <v>-0.6599999999962165</v>
      </c>
      <c r="AQ259" s="92">
        <f t="shared" si="20"/>
        <v>155452</v>
      </c>
      <c r="AR259" s="92">
        <f t="shared" si="21"/>
        <v>0</v>
      </c>
      <c r="AS259" s="92">
        <f t="shared" si="22"/>
        <v>3522.9999999999982</v>
      </c>
      <c r="AU259" s="233">
        <v>7629</v>
      </c>
      <c r="AV259" s="234">
        <v>7629</v>
      </c>
      <c r="AW259" s="234">
        <v>771</v>
      </c>
      <c r="AX259" s="235">
        <v>6858</v>
      </c>
      <c r="AY259" s="233">
        <v>771</v>
      </c>
      <c r="AZ259" s="234">
        <v>771</v>
      </c>
      <c r="BA259" s="234">
        <v>771</v>
      </c>
      <c r="BB259" s="234">
        <v>771</v>
      </c>
      <c r="BC259" s="234">
        <v>771</v>
      </c>
      <c r="BD259" s="235">
        <v>3003</v>
      </c>
      <c r="BE259" s="233">
        <v>-23662</v>
      </c>
      <c r="BF259" s="234">
        <v>-23662</v>
      </c>
      <c r="BG259" s="234">
        <v>-2390</v>
      </c>
      <c r="BH259" s="235">
        <v>-21272</v>
      </c>
      <c r="BI259" s="233">
        <v>-2390</v>
      </c>
      <c r="BJ259" s="234">
        <v>-2390</v>
      </c>
      <c r="BK259" s="234">
        <v>-2390</v>
      </c>
      <c r="BL259" s="234">
        <v>-2390</v>
      </c>
      <c r="BM259" s="234">
        <v>-2390</v>
      </c>
      <c r="BN259" s="235">
        <v>-9322</v>
      </c>
      <c r="BO259" s="233">
        <v>-9059</v>
      </c>
      <c r="BP259" s="234">
        <v>-8153</v>
      </c>
      <c r="BQ259" s="234">
        <v>-906</v>
      </c>
      <c r="BR259" s="235">
        <v>-7247</v>
      </c>
      <c r="BS259" s="233">
        <v>-906</v>
      </c>
      <c r="BT259" s="234">
        <v>-906</v>
      </c>
      <c r="BU259" s="234">
        <v>-906</v>
      </c>
      <c r="BV259" s="234">
        <v>-906</v>
      </c>
      <c r="BW259" s="234">
        <v>-906</v>
      </c>
      <c r="BX259" s="235">
        <v>-2717</v>
      </c>
    </row>
    <row r="260" spans="1:76">
      <c r="A260" s="186" t="s">
        <v>1103</v>
      </c>
      <c r="B260" s="187">
        <v>0</v>
      </c>
      <c r="C260" s="187">
        <v>0</v>
      </c>
      <c r="D260" s="186">
        <v>25</v>
      </c>
      <c r="E260" s="186">
        <v>28</v>
      </c>
      <c r="F260" s="187">
        <v>67783</v>
      </c>
      <c r="G260" s="187">
        <v>37476</v>
      </c>
      <c r="H260" s="195">
        <v>7537</v>
      </c>
      <c r="I260" s="187">
        <v>234.33999999999975</v>
      </c>
      <c r="J260" s="187">
        <v>20299</v>
      </c>
      <c r="K260" s="187">
        <v>75533</v>
      </c>
      <c r="L260" s="187">
        <v>60643</v>
      </c>
      <c r="M260" s="187">
        <v>57086</v>
      </c>
      <c r="N260" s="187">
        <v>80786</v>
      </c>
      <c r="O260" s="187">
        <v>3933</v>
      </c>
      <c r="P260" s="187">
        <v>1474</v>
      </c>
      <c r="Q260" s="187">
        <v>0</v>
      </c>
      <c r="R260" s="187">
        <v>20513</v>
      </c>
      <c r="S260" s="187">
        <v>4387</v>
      </c>
      <c r="T260" s="187">
        <v>0</v>
      </c>
      <c r="U260" s="187">
        <v>0</v>
      </c>
      <c r="V260" s="187">
        <v>2130</v>
      </c>
      <c r="W260" s="187">
        <v>0</v>
      </c>
      <c r="X260" s="187">
        <v>2229</v>
      </c>
      <c r="Y260" s="187">
        <v>18559</v>
      </c>
      <c r="Z260" s="187">
        <v>3969</v>
      </c>
      <c r="AA260" s="187">
        <v>2130</v>
      </c>
      <c r="AB260" s="187">
        <v>2130</v>
      </c>
      <c r="AC260" s="187">
        <v>2130</v>
      </c>
      <c r="AD260" s="187">
        <v>2130</v>
      </c>
      <c r="AE260" s="187">
        <v>2130</v>
      </c>
      <c r="AF260" s="187">
        <v>9649</v>
      </c>
      <c r="AG260" s="175">
        <v>10.5</v>
      </c>
      <c r="AH260" s="188">
        <v>276</v>
      </c>
      <c r="AI260" s="92">
        <f t="shared" si="23"/>
        <v>0</v>
      </c>
      <c r="AJ260" s="198">
        <v>-242</v>
      </c>
      <c r="AK260" s="196">
        <v>418</v>
      </c>
      <c r="AL260" s="197">
        <v>1954</v>
      </c>
      <c r="AN260" s="174">
        <f t="shared" si="18"/>
        <v>7537</v>
      </c>
      <c r="AO260" s="174">
        <f t="shared" si="19"/>
        <v>0</v>
      </c>
      <c r="AQ260" s="92">
        <f t="shared" si="20"/>
        <v>67783</v>
      </c>
      <c r="AR260" s="92">
        <f t="shared" si="21"/>
        <v>0</v>
      </c>
      <c r="AS260" s="92">
        <f t="shared" si="22"/>
        <v>30307</v>
      </c>
      <c r="AU260" s="233">
        <v>4387</v>
      </c>
      <c r="AV260" s="234">
        <v>4387</v>
      </c>
      <c r="AW260" s="234">
        <v>418</v>
      </c>
      <c r="AX260" s="235">
        <v>3969</v>
      </c>
      <c r="AY260" s="233">
        <v>418</v>
      </c>
      <c r="AZ260" s="234">
        <v>418</v>
      </c>
      <c r="BA260" s="234">
        <v>418</v>
      </c>
      <c r="BB260" s="234">
        <v>418</v>
      </c>
      <c r="BC260" s="234">
        <v>418</v>
      </c>
      <c r="BD260" s="235">
        <v>1879</v>
      </c>
      <c r="BE260" s="233">
        <v>20513</v>
      </c>
      <c r="BF260" s="234">
        <v>20513</v>
      </c>
      <c r="BG260" s="234">
        <v>1954</v>
      </c>
      <c r="BH260" s="235">
        <v>18559</v>
      </c>
      <c r="BI260" s="233">
        <v>1954</v>
      </c>
      <c r="BJ260" s="234">
        <v>1954</v>
      </c>
      <c r="BK260" s="234">
        <v>1954</v>
      </c>
      <c r="BL260" s="234">
        <v>1954</v>
      </c>
      <c r="BM260" s="234">
        <v>1954</v>
      </c>
      <c r="BN260" s="235">
        <v>8789</v>
      </c>
      <c r="BO260" s="233">
        <v>-2713</v>
      </c>
      <c r="BP260" s="234">
        <v>-2471</v>
      </c>
      <c r="BQ260" s="234">
        <v>-242</v>
      </c>
      <c r="BR260" s="235">
        <v>-2229</v>
      </c>
      <c r="BS260" s="233">
        <v>-242</v>
      </c>
      <c r="BT260" s="234">
        <v>-242</v>
      </c>
      <c r="BU260" s="234">
        <v>-242</v>
      </c>
      <c r="BV260" s="234">
        <v>-242</v>
      </c>
      <c r="BW260" s="234">
        <v>-242</v>
      </c>
      <c r="BX260" s="235">
        <v>-1019</v>
      </c>
    </row>
    <row r="261" spans="1:76">
      <c r="A261" s="186" t="s">
        <v>1104</v>
      </c>
      <c r="B261" s="187">
        <v>0</v>
      </c>
      <c r="C261" s="187">
        <v>0</v>
      </c>
      <c r="D261" s="186">
        <v>0</v>
      </c>
      <c r="E261" s="186">
        <v>0</v>
      </c>
      <c r="F261" s="187">
        <v>0</v>
      </c>
      <c r="G261" s="187">
        <v>0</v>
      </c>
      <c r="H261" s="195">
        <v>0</v>
      </c>
      <c r="I261" s="187">
        <v>0</v>
      </c>
      <c r="J261" s="187">
        <v>0</v>
      </c>
      <c r="K261" s="187">
        <v>0</v>
      </c>
      <c r="L261" s="187">
        <v>0</v>
      </c>
      <c r="M261" s="187">
        <v>0</v>
      </c>
      <c r="N261" s="187">
        <v>0</v>
      </c>
      <c r="O261" s="187">
        <v>0</v>
      </c>
      <c r="P261" s="187">
        <v>0</v>
      </c>
      <c r="Q261" s="187">
        <v>0</v>
      </c>
      <c r="R261" s="187">
        <v>0</v>
      </c>
      <c r="S261" s="187">
        <v>0</v>
      </c>
      <c r="T261" s="187">
        <v>0</v>
      </c>
      <c r="U261" s="187">
        <v>0</v>
      </c>
      <c r="V261" s="187">
        <v>0</v>
      </c>
      <c r="W261" s="187">
        <v>0</v>
      </c>
      <c r="X261" s="187">
        <v>0</v>
      </c>
      <c r="Y261" s="187">
        <v>0</v>
      </c>
      <c r="Z261" s="187">
        <v>0</v>
      </c>
      <c r="AA261" s="187">
        <v>0</v>
      </c>
      <c r="AB261" s="187">
        <v>0</v>
      </c>
      <c r="AC261" s="187">
        <v>0</v>
      </c>
      <c r="AD261" s="187">
        <v>0</v>
      </c>
      <c r="AE261" s="187">
        <v>0</v>
      </c>
      <c r="AF261" s="187">
        <v>0</v>
      </c>
      <c r="AG261" s="175">
        <v>1</v>
      </c>
      <c r="AH261" s="188">
        <v>277</v>
      </c>
      <c r="AI261" s="92">
        <f t="shared" si="23"/>
        <v>0</v>
      </c>
      <c r="AJ261" s="198">
        <v>0</v>
      </c>
      <c r="AK261" s="196">
        <v>0</v>
      </c>
      <c r="AL261" s="197">
        <v>0</v>
      </c>
      <c r="AN261" s="174">
        <f t="shared" si="18"/>
        <v>0</v>
      </c>
      <c r="AO261" s="174">
        <f t="shared" si="19"/>
        <v>0</v>
      </c>
      <c r="AQ261" s="92">
        <f t="shared" si="20"/>
        <v>0</v>
      </c>
      <c r="AR261" s="92">
        <f t="shared" si="21"/>
        <v>0</v>
      </c>
      <c r="AS261" s="92">
        <f t="shared" si="22"/>
        <v>0</v>
      </c>
      <c r="AU261" s="233">
        <v>0</v>
      </c>
      <c r="AV261" s="234">
        <v>0</v>
      </c>
      <c r="AW261" s="234">
        <v>0</v>
      </c>
      <c r="AX261" s="235">
        <v>0</v>
      </c>
      <c r="AY261" s="233">
        <v>0</v>
      </c>
      <c r="AZ261" s="234">
        <v>0</v>
      </c>
      <c r="BA261" s="234">
        <v>0</v>
      </c>
      <c r="BB261" s="234">
        <v>0</v>
      </c>
      <c r="BC261" s="234">
        <v>0</v>
      </c>
      <c r="BD261" s="235">
        <v>0</v>
      </c>
      <c r="BE261" s="233">
        <v>0</v>
      </c>
      <c r="BF261" s="234">
        <v>0</v>
      </c>
      <c r="BG261" s="234">
        <v>0</v>
      </c>
      <c r="BH261" s="235">
        <v>0</v>
      </c>
      <c r="BI261" s="233">
        <v>0</v>
      </c>
      <c r="BJ261" s="234">
        <v>0</v>
      </c>
      <c r="BK261" s="234">
        <v>0</v>
      </c>
      <c r="BL261" s="234">
        <v>0</v>
      </c>
      <c r="BM261" s="234">
        <v>0</v>
      </c>
      <c r="BN261" s="235">
        <v>0</v>
      </c>
      <c r="BO261" s="233">
        <v>0</v>
      </c>
      <c r="BP261" s="234">
        <v>0</v>
      </c>
      <c r="BQ261" s="234">
        <v>0</v>
      </c>
      <c r="BR261" s="235">
        <v>0</v>
      </c>
      <c r="BS261" s="233">
        <v>0</v>
      </c>
      <c r="BT261" s="234">
        <v>0</v>
      </c>
      <c r="BU261" s="234">
        <v>0</v>
      </c>
      <c r="BV261" s="234">
        <v>0</v>
      </c>
      <c r="BW261" s="234">
        <v>0</v>
      </c>
      <c r="BX261" s="235">
        <v>0</v>
      </c>
    </row>
    <row r="262" spans="1:76">
      <c r="A262" s="186" t="s">
        <v>1105</v>
      </c>
      <c r="B262" s="187">
        <v>0</v>
      </c>
      <c r="C262" s="187">
        <v>0</v>
      </c>
      <c r="D262" s="186">
        <v>0</v>
      </c>
      <c r="E262" s="186">
        <v>0</v>
      </c>
      <c r="F262" s="187">
        <v>0</v>
      </c>
      <c r="G262" s="187">
        <v>1847</v>
      </c>
      <c r="H262" s="195">
        <v>-1679</v>
      </c>
      <c r="I262" s="187">
        <v>0</v>
      </c>
      <c r="J262" s="187">
        <v>6</v>
      </c>
      <c r="K262" s="187">
        <v>0</v>
      </c>
      <c r="L262" s="187">
        <v>0</v>
      </c>
      <c r="M262" s="187">
        <v>0</v>
      </c>
      <c r="N262" s="187">
        <v>0</v>
      </c>
      <c r="O262" s="187">
        <v>137</v>
      </c>
      <c r="P262" s="187">
        <v>67.600000000000023</v>
      </c>
      <c r="Q262" s="187">
        <v>0</v>
      </c>
      <c r="R262" s="187">
        <v>-1889</v>
      </c>
      <c r="S262" s="187">
        <v>0</v>
      </c>
      <c r="T262" s="187">
        <v>162.60000000000002</v>
      </c>
      <c r="U262" s="187">
        <v>0</v>
      </c>
      <c r="V262" s="187">
        <v>-1874</v>
      </c>
      <c r="W262" s="187">
        <v>0</v>
      </c>
      <c r="X262" s="187">
        <v>0</v>
      </c>
      <c r="Y262" s="187">
        <v>0</v>
      </c>
      <c r="Z262" s="187">
        <v>6</v>
      </c>
      <c r="AA262" s="187">
        <v>5</v>
      </c>
      <c r="AB262" s="187">
        <v>1</v>
      </c>
      <c r="AC262" s="187">
        <v>0</v>
      </c>
      <c r="AD262" s="187">
        <v>0</v>
      </c>
      <c r="AE262" s="187">
        <v>0</v>
      </c>
      <c r="AF262" s="187">
        <v>0</v>
      </c>
      <c r="AG262" s="175">
        <v>1</v>
      </c>
      <c r="AH262" s="188">
        <v>1</v>
      </c>
      <c r="AI262" s="92">
        <f t="shared" si="23"/>
        <v>0</v>
      </c>
      <c r="AJ262" s="198">
        <v>5</v>
      </c>
      <c r="AK262" s="196">
        <v>0</v>
      </c>
      <c r="AL262" s="197">
        <v>-1889</v>
      </c>
      <c r="AN262" s="174">
        <f t="shared" ref="AN262:AN325" si="24">O262+P262+Q262+AJ262+AK262+AL262</f>
        <v>-1679.4</v>
      </c>
      <c r="AO262" s="156">
        <f t="shared" ref="AO262:AO325" si="25">H262-AN262</f>
        <v>0.40000000000009095</v>
      </c>
      <c r="AQ262" s="92">
        <f t="shared" ref="AQ262:AQ325" si="26">G262+SUM(O262:S262)-T262</f>
        <v>0</v>
      </c>
      <c r="AR262" s="92">
        <f t="shared" ref="AR262:AR325" si="27">AQ262-F262</f>
        <v>0</v>
      </c>
      <c r="AS262" s="92">
        <f t="shared" ref="AS262:AS325" si="28">SUM(O262:S262)-T262</f>
        <v>-1847</v>
      </c>
      <c r="AU262" s="233">
        <v>0</v>
      </c>
      <c r="AV262" s="234">
        <v>0</v>
      </c>
      <c r="AW262" s="234">
        <v>0</v>
      </c>
      <c r="AX262" s="235">
        <v>0</v>
      </c>
      <c r="AY262" s="233">
        <v>0</v>
      </c>
      <c r="AZ262" s="234">
        <v>0</v>
      </c>
      <c r="BA262" s="234">
        <v>0</v>
      </c>
      <c r="BB262" s="234">
        <v>0</v>
      </c>
      <c r="BC262" s="234">
        <v>0</v>
      </c>
      <c r="BD262" s="235">
        <v>0</v>
      </c>
      <c r="BE262" s="233">
        <v>-1889</v>
      </c>
      <c r="BF262" s="234">
        <v>-1889</v>
      </c>
      <c r="BG262" s="234">
        <v>-1889</v>
      </c>
      <c r="BH262" s="235">
        <v>0</v>
      </c>
      <c r="BI262" s="233">
        <v>0</v>
      </c>
      <c r="BJ262" s="234">
        <v>0</v>
      </c>
      <c r="BK262" s="234">
        <v>0</v>
      </c>
      <c r="BL262" s="234">
        <v>0</v>
      </c>
      <c r="BM262" s="234">
        <v>0</v>
      </c>
      <c r="BN262" s="235">
        <v>0</v>
      </c>
      <c r="BO262" s="233">
        <v>16</v>
      </c>
      <c r="BP262" s="234">
        <v>11</v>
      </c>
      <c r="BQ262" s="234">
        <v>5</v>
      </c>
      <c r="BR262" s="235">
        <v>6</v>
      </c>
      <c r="BS262" s="233">
        <v>5</v>
      </c>
      <c r="BT262" s="234">
        <v>1</v>
      </c>
      <c r="BU262" s="234">
        <v>0</v>
      </c>
      <c r="BV262" s="234">
        <v>0</v>
      </c>
      <c r="BW262" s="234">
        <v>0</v>
      </c>
      <c r="BX262" s="235">
        <v>0</v>
      </c>
    </row>
    <row r="263" spans="1:76">
      <c r="A263" s="186" t="s">
        <v>1106</v>
      </c>
      <c r="B263" s="187">
        <v>0</v>
      </c>
      <c r="C263" s="187">
        <v>0</v>
      </c>
      <c r="D263" s="186">
        <v>0</v>
      </c>
      <c r="E263" s="186">
        <v>0</v>
      </c>
      <c r="F263" s="187">
        <v>0</v>
      </c>
      <c r="G263" s="187">
        <v>0</v>
      </c>
      <c r="H263" s="195">
        <v>0</v>
      </c>
      <c r="I263" s="187">
        <v>0</v>
      </c>
      <c r="J263" s="187">
        <v>0</v>
      </c>
      <c r="K263" s="187">
        <v>0</v>
      </c>
      <c r="L263" s="187">
        <v>0</v>
      </c>
      <c r="M263" s="187">
        <v>0</v>
      </c>
      <c r="N263" s="187">
        <v>0</v>
      </c>
      <c r="O263" s="187">
        <v>0</v>
      </c>
      <c r="P263" s="187">
        <v>0</v>
      </c>
      <c r="Q263" s="187">
        <v>0</v>
      </c>
      <c r="R263" s="187">
        <v>0</v>
      </c>
      <c r="S263" s="187">
        <v>0</v>
      </c>
      <c r="T263" s="187">
        <v>0</v>
      </c>
      <c r="U263" s="187">
        <v>0</v>
      </c>
      <c r="V263" s="187">
        <v>0</v>
      </c>
      <c r="W263" s="187">
        <v>0</v>
      </c>
      <c r="X263" s="187">
        <v>0</v>
      </c>
      <c r="Y263" s="187">
        <v>0</v>
      </c>
      <c r="Z263" s="187">
        <v>0</v>
      </c>
      <c r="AA263" s="187">
        <v>0</v>
      </c>
      <c r="AB263" s="187">
        <v>0</v>
      </c>
      <c r="AC263" s="187">
        <v>0</v>
      </c>
      <c r="AD263" s="187">
        <v>0</v>
      </c>
      <c r="AE263" s="187">
        <v>0</v>
      </c>
      <c r="AF263" s="187">
        <v>0</v>
      </c>
      <c r="AG263" s="175">
        <v>1</v>
      </c>
      <c r="AH263" s="188">
        <v>278</v>
      </c>
      <c r="AI263" s="92">
        <f t="shared" ref="AI263:AI326" si="29">W263+X263-Y263-Z263+SUM(AA263:AF263)</f>
        <v>0</v>
      </c>
      <c r="AJ263" s="198">
        <v>0</v>
      </c>
      <c r="AK263" s="196">
        <v>0</v>
      </c>
      <c r="AL263" s="197">
        <v>0</v>
      </c>
      <c r="AN263" s="174">
        <f t="shared" si="24"/>
        <v>0</v>
      </c>
      <c r="AO263" s="174">
        <f t="shared" si="25"/>
        <v>0</v>
      </c>
      <c r="AQ263" s="92">
        <f t="shared" si="26"/>
        <v>0</v>
      </c>
      <c r="AR263" s="92">
        <f t="shared" si="27"/>
        <v>0</v>
      </c>
      <c r="AS263" s="92">
        <f t="shared" si="28"/>
        <v>0</v>
      </c>
      <c r="AU263" s="233">
        <v>0</v>
      </c>
      <c r="AV263" s="234">
        <v>0</v>
      </c>
      <c r="AW263" s="234">
        <v>0</v>
      </c>
      <c r="AX263" s="235">
        <v>0</v>
      </c>
      <c r="AY263" s="233">
        <v>0</v>
      </c>
      <c r="AZ263" s="234">
        <v>0</v>
      </c>
      <c r="BA263" s="234">
        <v>0</v>
      </c>
      <c r="BB263" s="234">
        <v>0</v>
      </c>
      <c r="BC263" s="234">
        <v>0</v>
      </c>
      <c r="BD263" s="235">
        <v>0</v>
      </c>
      <c r="BE263" s="233">
        <v>0</v>
      </c>
      <c r="BF263" s="234">
        <v>0</v>
      </c>
      <c r="BG263" s="234">
        <v>0</v>
      </c>
      <c r="BH263" s="235">
        <v>0</v>
      </c>
      <c r="BI263" s="233">
        <v>0</v>
      </c>
      <c r="BJ263" s="234">
        <v>0</v>
      </c>
      <c r="BK263" s="234">
        <v>0</v>
      </c>
      <c r="BL263" s="234">
        <v>0</v>
      </c>
      <c r="BM263" s="234">
        <v>0</v>
      </c>
      <c r="BN263" s="235">
        <v>0</v>
      </c>
      <c r="BO263" s="233">
        <v>0</v>
      </c>
      <c r="BP263" s="234">
        <v>0</v>
      </c>
      <c r="BQ263" s="234">
        <v>0</v>
      </c>
      <c r="BR263" s="235">
        <v>0</v>
      </c>
      <c r="BS263" s="233">
        <v>0</v>
      </c>
      <c r="BT263" s="234">
        <v>0</v>
      </c>
      <c r="BU263" s="234">
        <v>0</v>
      </c>
      <c r="BV263" s="234">
        <v>0</v>
      </c>
      <c r="BW263" s="234">
        <v>0</v>
      </c>
      <c r="BX263" s="235">
        <v>0</v>
      </c>
    </row>
    <row r="264" spans="1:76">
      <c r="A264" s="186" t="s">
        <v>1107</v>
      </c>
      <c r="B264" s="187">
        <v>0</v>
      </c>
      <c r="C264" s="187">
        <v>0</v>
      </c>
      <c r="D264" s="186">
        <v>61</v>
      </c>
      <c r="E264" s="186">
        <v>65</v>
      </c>
      <c r="F264" s="187">
        <v>79990</v>
      </c>
      <c r="G264" s="187">
        <v>74872</v>
      </c>
      <c r="H264" s="195">
        <v>10030</v>
      </c>
      <c r="I264" s="187">
        <v>405.77999999999975</v>
      </c>
      <c r="J264" s="187">
        <v>-8357</v>
      </c>
      <c r="K264" s="187">
        <v>88093</v>
      </c>
      <c r="L264" s="187">
        <v>72517</v>
      </c>
      <c r="M264" s="187">
        <v>68869</v>
      </c>
      <c r="N264" s="187">
        <v>93477</v>
      </c>
      <c r="O264" s="187">
        <v>8146</v>
      </c>
      <c r="P264" s="187">
        <v>2947.25</v>
      </c>
      <c r="Q264" s="187">
        <v>0</v>
      </c>
      <c r="R264" s="187">
        <v>-5951</v>
      </c>
      <c r="S264" s="187">
        <v>433</v>
      </c>
      <c r="T264" s="187">
        <v>457.24999999999977</v>
      </c>
      <c r="U264" s="187">
        <v>0</v>
      </c>
      <c r="V264" s="187">
        <v>-1063</v>
      </c>
      <c r="W264" s="187">
        <v>5318</v>
      </c>
      <c r="X264" s="187">
        <v>3426</v>
      </c>
      <c r="Y264" s="187">
        <v>0</v>
      </c>
      <c r="Z264" s="187">
        <v>387</v>
      </c>
      <c r="AA264" s="187">
        <v>-1063</v>
      </c>
      <c r="AB264" s="187">
        <v>-1063</v>
      </c>
      <c r="AC264" s="187">
        <v>-1063</v>
      </c>
      <c r="AD264" s="187">
        <v>-1063</v>
      </c>
      <c r="AE264" s="187">
        <v>-1063</v>
      </c>
      <c r="AF264" s="187">
        <v>-3042</v>
      </c>
      <c r="AG264" s="175">
        <v>9.4</v>
      </c>
      <c r="AH264" s="188">
        <v>279</v>
      </c>
      <c r="AI264" s="92">
        <f t="shared" si="29"/>
        <v>0</v>
      </c>
      <c r="AJ264" s="198">
        <v>-476</v>
      </c>
      <c r="AK264" s="196">
        <v>46</v>
      </c>
      <c r="AL264" s="197">
        <v>-633</v>
      </c>
      <c r="AN264" s="174">
        <f t="shared" si="24"/>
        <v>10030.25</v>
      </c>
      <c r="AO264" s="174">
        <f t="shared" si="25"/>
        <v>-0.25</v>
      </c>
      <c r="AQ264" s="92">
        <f t="shared" si="26"/>
        <v>79990</v>
      </c>
      <c r="AR264" s="92">
        <f t="shared" si="27"/>
        <v>0</v>
      </c>
      <c r="AS264" s="92">
        <f t="shared" si="28"/>
        <v>5118</v>
      </c>
      <c r="AU264" s="233">
        <v>433</v>
      </c>
      <c r="AV264" s="234">
        <v>433</v>
      </c>
      <c r="AW264" s="234">
        <v>46</v>
      </c>
      <c r="AX264" s="235">
        <v>387</v>
      </c>
      <c r="AY264" s="233">
        <v>46</v>
      </c>
      <c r="AZ264" s="234">
        <v>46</v>
      </c>
      <c r="BA264" s="234">
        <v>46</v>
      </c>
      <c r="BB264" s="234">
        <v>46</v>
      </c>
      <c r="BC264" s="234">
        <v>46</v>
      </c>
      <c r="BD264" s="235">
        <v>157</v>
      </c>
      <c r="BE264" s="233">
        <v>-5951</v>
      </c>
      <c r="BF264" s="234">
        <v>-5951</v>
      </c>
      <c r="BG264" s="234">
        <v>-633</v>
      </c>
      <c r="BH264" s="235">
        <v>-5318</v>
      </c>
      <c r="BI264" s="233">
        <v>-633</v>
      </c>
      <c r="BJ264" s="234">
        <v>-633</v>
      </c>
      <c r="BK264" s="234">
        <v>-633</v>
      </c>
      <c r="BL264" s="234">
        <v>-633</v>
      </c>
      <c r="BM264" s="234">
        <v>-633</v>
      </c>
      <c r="BN264" s="235">
        <v>-2153</v>
      </c>
      <c r="BO264" s="233">
        <v>-4378</v>
      </c>
      <c r="BP264" s="234">
        <v>-3902</v>
      </c>
      <c r="BQ264" s="234">
        <v>-476</v>
      </c>
      <c r="BR264" s="235">
        <v>-3426</v>
      </c>
      <c r="BS264" s="233">
        <v>-476</v>
      </c>
      <c r="BT264" s="234">
        <v>-476</v>
      </c>
      <c r="BU264" s="234">
        <v>-476</v>
      </c>
      <c r="BV264" s="234">
        <v>-476</v>
      </c>
      <c r="BW264" s="234">
        <v>-476</v>
      </c>
      <c r="BX264" s="235">
        <v>-1046</v>
      </c>
    </row>
    <row r="265" spans="1:76">
      <c r="A265" s="186" t="s">
        <v>1108</v>
      </c>
      <c r="B265" s="187">
        <v>0</v>
      </c>
      <c r="C265" s="187">
        <v>0</v>
      </c>
      <c r="D265" s="186">
        <v>22</v>
      </c>
      <c r="E265" s="186">
        <v>26</v>
      </c>
      <c r="F265" s="187">
        <v>78668</v>
      </c>
      <c r="G265" s="187">
        <v>65672</v>
      </c>
      <c r="H265" s="195">
        <v>8932</v>
      </c>
      <c r="I265" s="187">
        <v>392.18000000000006</v>
      </c>
      <c r="J265" s="187">
        <v>852</v>
      </c>
      <c r="K265" s="187">
        <v>86667</v>
      </c>
      <c r="L265" s="187">
        <v>71261</v>
      </c>
      <c r="M265" s="187">
        <v>67458</v>
      </c>
      <c r="N265" s="187">
        <v>92300</v>
      </c>
      <c r="O265" s="187">
        <v>6327</v>
      </c>
      <c r="P265" s="187">
        <v>2553.4499999999998</v>
      </c>
      <c r="Q265" s="187">
        <v>0</v>
      </c>
      <c r="R265" s="187">
        <v>489</v>
      </c>
      <c r="S265" s="187">
        <v>4196</v>
      </c>
      <c r="T265" s="187">
        <v>569.45000000000005</v>
      </c>
      <c r="U265" s="187">
        <v>0</v>
      </c>
      <c r="V265" s="187">
        <v>52</v>
      </c>
      <c r="W265" s="187">
        <v>0</v>
      </c>
      <c r="X265" s="187">
        <v>3395</v>
      </c>
      <c r="Y265" s="187">
        <v>443</v>
      </c>
      <c r="Z265" s="187">
        <v>3804</v>
      </c>
      <c r="AA265" s="187">
        <v>52</v>
      </c>
      <c r="AB265" s="187">
        <v>52</v>
      </c>
      <c r="AC265" s="187">
        <v>52</v>
      </c>
      <c r="AD265" s="187">
        <v>52</v>
      </c>
      <c r="AE265" s="187">
        <v>52</v>
      </c>
      <c r="AF265" s="187">
        <v>592</v>
      </c>
      <c r="AG265" s="175">
        <v>10.7</v>
      </c>
      <c r="AH265" s="188">
        <v>53</v>
      </c>
      <c r="AI265" s="92">
        <f t="shared" si="29"/>
        <v>0</v>
      </c>
      <c r="AJ265" s="198">
        <v>-386</v>
      </c>
      <c r="AK265" s="196">
        <v>392</v>
      </c>
      <c r="AL265" s="197">
        <v>46</v>
      </c>
      <c r="AN265" s="174">
        <f t="shared" si="24"/>
        <v>8932.4500000000007</v>
      </c>
      <c r="AO265" s="174">
        <f t="shared" si="25"/>
        <v>-0.4500000000007276</v>
      </c>
      <c r="AQ265" s="92">
        <f t="shared" si="26"/>
        <v>78668</v>
      </c>
      <c r="AR265" s="92">
        <f t="shared" si="27"/>
        <v>0</v>
      </c>
      <c r="AS265" s="92">
        <f t="shared" si="28"/>
        <v>12996</v>
      </c>
      <c r="AU265" s="233">
        <v>4196</v>
      </c>
      <c r="AV265" s="234">
        <v>4196</v>
      </c>
      <c r="AW265" s="234">
        <v>392</v>
      </c>
      <c r="AX265" s="235">
        <v>3804</v>
      </c>
      <c r="AY265" s="233">
        <v>392</v>
      </c>
      <c r="AZ265" s="234">
        <v>392</v>
      </c>
      <c r="BA265" s="234">
        <v>392</v>
      </c>
      <c r="BB265" s="234">
        <v>392</v>
      </c>
      <c r="BC265" s="234">
        <v>392</v>
      </c>
      <c r="BD265" s="235">
        <v>1844</v>
      </c>
      <c r="BE265" s="233">
        <v>489</v>
      </c>
      <c r="BF265" s="234">
        <v>489</v>
      </c>
      <c r="BG265" s="234">
        <v>46</v>
      </c>
      <c r="BH265" s="235">
        <v>443</v>
      </c>
      <c r="BI265" s="233">
        <v>46</v>
      </c>
      <c r="BJ265" s="234">
        <v>46</v>
      </c>
      <c r="BK265" s="234">
        <v>46</v>
      </c>
      <c r="BL265" s="234">
        <v>46</v>
      </c>
      <c r="BM265" s="234">
        <v>46</v>
      </c>
      <c r="BN265" s="235">
        <v>213</v>
      </c>
      <c r="BO265" s="233">
        <v>-4167</v>
      </c>
      <c r="BP265" s="234">
        <v>-3781</v>
      </c>
      <c r="BQ265" s="234">
        <v>-386</v>
      </c>
      <c r="BR265" s="235">
        <v>-3395</v>
      </c>
      <c r="BS265" s="233">
        <v>-386</v>
      </c>
      <c r="BT265" s="234">
        <v>-386</v>
      </c>
      <c r="BU265" s="234">
        <v>-386</v>
      </c>
      <c r="BV265" s="234">
        <v>-386</v>
      </c>
      <c r="BW265" s="234">
        <v>-386</v>
      </c>
      <c r="BX265" s="235">
        <v>-1465</v>
      </c>
    </row>
    <row r="266" spans="1:76">
      <c r="A266" s="186" t="s">
        <v>1109</v>
      </c>
      <c r="B266" s="187">
        <v>0</v>
      </c>
      <c r="C266" s="187">
        <v>0</v>
      </c>
      <c r="D266" s="186">
        <v>6</v>
      </c>
      <c r="E266" s="186">
        <v>8</v>
      </c>
      <c r="F266" s="187">
        <v>22060</v>
      </c>
      <c r="G266" s="187">
        <v>21231</v>
      </c>
      <c r="H266" s="195">
        <v>1919</v>
      </c>
      <c r="I266" s="187">
        <v>97.019999999999982</v>
      </c>
      <c r="J266" s="187">
        <v>-1896</v>
      </c>
      <c r="K266" s="187">
        <v>23289</v>
      </c>
      <c r="L266" s="187">
        <v>20817</v>
      </c>
      <c r="M266" s="187">
        <v>19925</v>
      </c>
      <c r="N266" s="187">
        <v>24397</v>
      </c>
      <c r="O266" s="187">
        <v>1351</v>
      </c>
      <c r="P266" s="187">
        <v>803.66</v>
      </c>
      <c r="Q266" s="187">
        <v>0</v>
      </c>
      <c r="R266" s="187">
        <v>-3198</v>
      </c>
      <c r="S266" s="187">
        <v>1895</v>
      </c>
      <c r="T266" s="187">
        <v>22.659999999999997</v>
      </c>
      <c r="U266" s="187">
        <v>0</v>
      </c>
      <c r="V266" s="187">
        <v>-236</v>
      </c>
      <c r="W266" s="187">
        <v>2847</v>
      </c>
      <c r="X266" s="187">
        <v>736</v>
      </c>
      <c r="Y266" s="187">
        <v>0</v>
      </c>
      <c r="Z266" s="187">
        <v>1687</v>
      </c>
      <c r="AA266" s="187">
        <v>-236</v>
      </c>
      <c r="AB266" s="187">
        <v>-236</v>
      </c>
      <c r="AC266" s="187">
        <v>-236</v>
      </c>
      <c r="AD266" s="187">
        <v>-236</v>
      </c>
      <c r="AE266" s="187">
        <v>-236</v>
      </c>
      <c r="AF266" s="187">
        <v>-716</v>
      </c>
      <c r="AG266" s="175">
        <v>9.1</v>
      </c>
      <c r="AH266" s="188">
        <v>280</v>
      </c>
      <c r="AI266" s="92">
        <f t="shared" si="29"/>
        <v>0</v>
      </c>
      <c r="AJ266" s="198">
        <v>-93</v>
      </c>
      <c r="AK266" s="196">
        <v>208</v>
      </c>
      <c r="AL266" s="197">
        <v>-351</v>
      </c>
      <c r="AN266" s="174">
        <f t="shared" si="24"/>
        <v>1918.6599999999999</v>
      </c>
      <c r="AO266" s="174">
        <f t="shared" si="25"/>
        <v>0.34000000000014552</v>
      </c>
      <c r="AQ266" s="92">
        <f t="shared" si="26"/>
        <v>22060</v>
      </c>
      <c r="AR266" s="92">
        <f t="shared" si="27"/>
        <v>0</v>
      </c>
      <c r="AS266" s="92">
        <f t="shared" si="28"/>
        <v>828.99999999999989</v>
      </c>
      <c r="AU266" s="233">
        <v>1895</v>
      </c>
      <c r="AV266" s="234">
        <v>1895</v>
      </c>
      <c r="AW266" s="234">
        <v>208</v>
      </c>
      <c r="AX266" s="235">
        <v>1687</v>
      </c>
      <c r="AY266" s="233">
        <v>208</v>
      </c>
      <c r="AZ266" s="234">
        <v>208</v>
      </c>
      <c r="BA266" s="234">
        <v>208</v>
      </c>
      <c r="BB266" s="234">
        <v>208</v>
      </c>
      <c r="BC266" s="234">
        <v>208</v>
      </c>
      <c r="BD266" s="235">
        <v>647</v>
      </c>
      <c r="BE266" s="233">
        <v>-3198</v>
      </c>
      <c r="BF266" s="234">
        <v>-3198</v>
      </c>
      <c r="BG266" s="234">
        <v>-351</v>
      </c>
      <c r="BH266" s="235">
        <v>-2847</v>
      </c>
      <c r="BI266" s="233">
        <v>-351</v>
      </c>
      <c r="BJ266" s="234">
        <v>-351</v>
      </c>
      <c r="BK266" s="234">
        <v>-351</v>
      </c>
      <c r="BL266" s="234">
        <v>-351</v>
      </c>
      <c r="BM266" s="234">
        <v>-351</v>
      </c>
      <c r="BN266" s="235">
        <v>-1092</v>
      </c>
      <c r="BO266" s="233">
        <v>-922</v>
      </c>
      <c r="BP266" s="234">
        <v>-829</v>
      </c>
      <c r="BQ266" s="234">
        <v>-93</v>
      </c>
      <c r="BR266" s="235">
        <v>-736</v>
      </c>
      <c r="BS266" s="233">
        <v>-93</v>
      </c>
      <c r="BT266" s="234">
        <v>-93</v>
      </c>
      <c r="BU266" s="234">
        <v>-93</v>
      </c>
      <c r="BV266" s="234">
        <v>-93</v>
      </c>
      <c r="BW266" s="234">
        <v>-93</v>
      </c>
      <c r="BX266" s="235">
        <v>-271</v>
      </c>
    </row>
    <row r="267" spans="1:76">
      <c r="A267" s="186" t="s">
        <v>1110</v>
      </c>
      <c r="B267" s="187">
        <v>0</v>
      </c>
      <c r="C267" s="187">
        <v>0</v>
      </c>
      <c r="D267" s="186">
        <v>0</v>
      </c>
      <c r="E267" s="186">
        <v>0</v>
      </c>
      <c r="F267" s="187">
        <v>0</v>
      </c>
      <c r="G267" s="187">
        <v>0</v>
      </c>
      <c r="H267" s="195">
        <v>0</v>
      </c>
      <c r="I267" s="187">
        <v>0</v>
      </c>
      <c r="J267" s="187">
        <v>0</v>
      </c>
      <c r="K267" s="187">
        <v>0</v>
      </c>
      <c r="L267" s="187">
        <v>0</v>
      </c>
      <c r="M267" s="187">
        <v>0</v>
      </c>
      <c r="N267" s="187">
        <v>0</v>
      </c>
      <c r="O267" s="187">
        <v>0</v>
      </c>
      <c r="P267" s="187">
        <v>0</v>
      </c>
      <c r="Q267" s="187">
        <v>0</v>
      </c>
      <c r="R267" s="187">
        <v>0</v>
      </c>
      <c r="S267" s="187">
        <v>0</v>
      </c>
      <c r="T267" s="187">
        <v>0</v>
      </c>
      <c r="U267" s="187">
        <v>0</v>
      </c>
      <c r="V267" s="187">
        <v>0</v>
      </c>
      <c r="W267" s="187">
        <v>0</v>
      </c>
      <c r="X267" s="187">
        <v>0</v>
      </c>
      <c r="Y267" s="187">
        <v>0</v>
      </c>
      <c r="Z267" s="187">
        <v>0</v>
      </c>
      <c r="AA267" s="187">
        <v>0</v>
      </c>
      <c r="AB267" s="187">
        <v>0</v>
      </c>
      <c r="AC267" s="187">
        <v>0</v>
      </c>
      <c r="AD267" s="187">
        <v>0</v>
      </c>
      <c r="AE267" s="187">
        <v>0</v>
      </c>
      <c r="AF267" s="187">
        <v>0</v>
      </c>
      <c r="AG267" s="175">
        <v>1</v>
      </c>
      <c r="AH267" s="188">
        <v>281</v>
      </c>
      <c r="AI267" s="92">
        <f t="shared" si="29"/>
        <v>0</v>
      </c>
      <c r="AJ267" s="198">
        <v>0</v>
      </c>
      <c r="AK267" s="196">
        <v>0</v>
      </c>
      <c r="AL267" s="197">
        <v>0</v>
      </c>
      <c r="AN267" s="174">
        <f t="shared" si="24"/>
        <v>0</v>
      </c>
      <c r="AO267" s="174">
        <f t="shared" si="25"/>
        <v>0</v>
      </c>
      <c r="AQ267" s="92">
        <f t="shared" si="26"/>
        <v>0</v>
      </c>
      <c r="AR267" s="92">
        <f t="shared" si="27"/>
        <v>0</v>
      </c>
      <c r="AS267" s="92">
        <f t="shared" si="28"/>
        <v>0</v>
      </c>
      <c r="AU267" s="233">
        <v>0</v>
      </c>
      <c r="AV267" s="234">
        <v>0</v>
      </c>
      <c r="AW267" s="234">
        <v>0</v>
      </c>
      <c r="AX267" s="235">
        <v>0</v>
      </c>
      <c r="AY267" s="233">
        <v>0</v>
      </c>
      <c r="AZ267" s="234">
        <v>0</v>
      </c>
      <c r="BA267" s="234">
        <v>0</v>
      </c>
      <c r="BB267" s="234">
        <v>0</v>
      </c>
      <c r="BC267" s="234">
        <v>0</v>
      </c>
      <c r="BD267" s="235">
        <v>0</v>
      </c>
      <c r="BE267" s="233">
        <v>0</v>
      </c>
      <c r="BF267" s="234">
        <v>0</v>
      </c>
      <c r="BG267" s="234">
        <v>0</v>
      </c>
      <c r="BH267" s="235">
        <v>0</v>
      </c>
      <c r="BI267" s="233">
        <v>0</v>
      </c>
      <c r="BJ267" s="234">
        <v>0</v>
      </c>
      <c r="BK267" s="234">
        <v>0</v>
      </c>
      <c r="BL267" s="234">
        <v>0</v>
      </c>
      <c r="BM267" s="234">
        <v>0</v>
      </c>
      <c r="BN267" s="235">
        <v>0</v>
      </c>
      <c r="BO267" s="233">
        <v>0</v>
      </c>
      <c r="BP267" s="234">
        <v>0</v>
      </c>
      <c r="BQ267" s="234">
        <v>0</v>
      </c>
      <c r="BR267" s="235">
        <v>0</v>
      </c>
      <c r="BS267" s="233">
        <v>0</v>
      </c>
      <c r="BT267" s="234">
        <v>0</v>
      </c>
      <c r="BU267" s="234">
        <v>0</v>
      </c>
      <c r="BV267" s="234">
        <v>0</v>
      </c>
      <c r="BW267" s="234">
        <v>0</v>
      </c>
      <c r="BX267" s="235">
        <v>0</v>
      </c>
    </row>
    <row r="268" spans="1:76">
      <c r="A268" s="186" t="s">
        <v>1111</v>
      </c>
      <c r="B268" s="187">
        <v>0</v>
      </c>
      <c r="C268" s="187">
        <v>0</v>
      </c>
      <c r="D268" s="186">
        <v>10</v>
      </c>
      <c r="E268" s="186">
        <v>11</v>
      </c>
      <c r="F268" s="187">
        <v>0</v>
      </c>
      <c r="G268" s="187">
        <v>0</v>
      </c>
      <c r="H268" s="195">
        <v>0</v>
      </c>
      <c r="I268" s="187">
        <v>0</v>
      </c>
      <c r="J268" s="187">
        <v>0</v>
      </c>
      <c r="K268" s="187">
        <v>0</v>
      </c>
      <c r="L268" s="187">
        <v>0</v>
      </c>
      <c r="M268" s="187">
        <v>0</v>
      </c>
      <c r="N268" s="187">
        <v>0</v>
      </c>
      <c r="O268" s="187">
        <v>0</v>
      </c>
      <c r="P268" s="187">
        <v>0</v>
      </c>
      <c r="Q268" s="187">
        <v>0</v>
      </c>
      <c r="R268" s="187">
        <v>0</v>
      </c>
      <c r="S268" s="187">
        <v>0</v>
      </c>
      <c r="T268" s="187">
        <v>0</v>
      </c>
      <c r="U268" s="187">
        <v>0</v>
      </c>
      <c r="V268" s="187">
        <v>0</v>
      </c>
      <c r="W268" s="187">
        <v>0</v>
      </c>
      <c r="X268" s="187">
        <v>0</v>
      </c>
      <c r="Y268" s="187">
        <v>0</v>
      </c>
      <c r="Z268" s="187">
        <v>0</v>
      </c>
      <c r="AA268" s="187">
        <v>0</v>
      </c>
      <c r="AB268" s="187">
        <v>0</v>
      </c>
      <c r="AC268" s="187">
        <v>0</v>
      </c>
      <c r="AD268" s="187">
        <v>0</v>
      </c>
      <c r="AE268" s="187">
        <v>0</v>
      </c>
      <c r="AF268" s="187">
        <v>0</v>
      </c>
      <c r="AG268" s="175">
        <v>8</v>
      </c>
      <c r="AH268" s="188">
        <v>282</v>
      </c>
      <c r="AI268" s="92">
        <f t="shared" si="29"/>
        <v>0</v>
      </c>
      <c r="AJ268" s="198">
        <v>0</v>
      </c>
      <c r="AK268" s="196">
        <v>0</v>
      </c>
      <c r="AL268" s="197">
        <v>0</v>
      </c>
      <c r="AN268" s="174">
        <f t="shared" si="24"/>
        <v>0</v>
      </c>
      <c r="AO268" s="174">
        <f t="shared" si="25"/>
        <v>0</v>
      </c>
      <c r="AQ268" s="92">
        <f t="shared" si="26"/>
        <v>0</v>
      </c>
      <c r="AR268" s="92">
        <f t="shared" si="27"/>
        <v>0</v>
      </c>
      <c r="AS268" s="92">
        <f t="shared" si="28"/>
        <v>0</v>
      </c>
      <c r="AU268" s="233">
        <v>0</v>
      </c>
      <c r="AV268" s="234">
        <v>0</v>
      </c>
      <c r="AW268" s="234">
        <v>0</v>
      </c>
      <c r="AX268" s="235">
        <v>0</v>
      </c>
      <c r="AY268" s="233">
        <v>0</v>
      </c>
      <c r="AZ268" s="234">
        <v>0</v>
      </c>
      <c r="BA268" s="234">
        <v>0</v>
      </c>
      <c r="BB268" s="234">
        <v>0</v>
      </c>
      <c r="BC268" s="234">
        <v>0</v>
      </c>
      <c r="BD268" s="235">
        <v>0</v>
      </c>
      <c r="BE268" s="233">
        <v>0</v>
      </c>
      <c r="BF268" s="234">
        <v>0</v>
      </c>
      <c r="BG268" s="234">
        <v>0</v>
      </c>
      <c r="BH268" s="235">
        <v>0</v>
      </c>
      <c r="BI268" s="233">
        <v>0</v>
      </c>
      <c r="BJ268" s="234">
        <v>0</v>
      </c>
      <c r="BK268" s="234">
        <v>0</v>
      </c>
      <c r="BL268" s="234">
        <v>0</v>
      </c>
      <c r="BM268" s="234">
        <v>0</v>
      </c>
      <c r="BN268" s="235">
        <v>0</v>
      </c>
      <c r="BO268" s="233">
        <v>0</v>
      </c>
      <c r="BP268" s="234">
        <v>0</v>
      </c>
      <c r="BQ268" s="234">
        <v>0</v>
      </c>
      <c r="BR268" s="235">
        <v>0</v>
      </c>
      <c r="BS268" s="233">
        <v>0</v>
      </c>
      <c r="BT268" s="234">
        <v>0</v>
      </c>
      <c r="BU268" s="234">
        <v>0</v>
      </c>
      <c r="BV268" s="234">
        <v>0</v>
      </c>
      <c r="BW268" s="234">
        <v>0</v>
      </c>
      <c r="BX268" s="235">
        <v>0</v>
      </c>
    </row>
    <row r="269" spans="1:76">
      <c r="A269" s="186" t="s">
        <v>1112</v>
      </c>
      <c r="B269" s="187">
        <v>0</v>
      </c>
      <c r="C269" s="187">
        <v>0</v>
      </c>
      <c r="D269" s="186">
        <v>11</v>
      </c>
      <c r="E269" s="186">
        <v>13</v>
      </c>
      <c r="F269" s="187">
        <v>13898</v>
      </c>
      <c r="G269" s="187">
        <v>7949</v>
      </c>
      <c r="H269" s="195">
        <v>2540</v>
      </c>
      <c r="I269" s="187">
        <v>257.11</v>
      </c>
      <c r="J269" s="187">
        <v>3266</v>
      </c>
      <c r="K269" s="187">
        <v>14730</v>
      </c>
      <c r="L269" s="187">
        <v>13101</v>
      </c>
      <c r="M269" s="187">
        <v>12526</v>
      </c>
      <c r="N269" s="187">
        <v>15475</v>
      </c>
      <c r="O269" s="187">
        <v>1740</v>
      </c>
      <c r="P269" s="187">
        <v>342.34000000000003</v>
      </c>
      <c r="Q269" s="187">
        <v>0</v>
      </c>
      <c r="R269" s="187">
        <v>3239</v>
      </c>
      <c r="S269" s="187">
        <v>753</v>
      </c>
      <c r="T269" s="187">
        <v>125.34000000000003</v>
      </c>
      <c r="U269" s="187">
        <v>0</v>
      </c>
      <c r="V269" s="187">
        <v>457</v>
      </c>
      <c r="W269" s="187">
        <v>0</v>
      </c>
      <c r="X269" s="187">
        <v>233</v>
      </c>
      <c r="Y269" s="187">
        <v>2839</v>
      </c>
      <c r="Z269" s="187">
        <v>660</v>
      </c>
      <c r="AA269" s="187">
        <v>457</v>
      </c>
      <c r="AB269" s="187">
        <v>457</v>
      </c>
      <c r="AC269" s="187">
        <v>457</v>
      </c>
      <c r="AD269" s="187">
        <v>457</v>
      </c>
      <c r="AE269" s="187">
        <v>457</v>
      </c>
      <c r="AF269" s="187">
        <v>981</v>
      </c>
      <c r="AG269" s="175">
        <v>8.1</v>
      </c>
      <c r="AH269" s="188">
        <v>283</v>
      </c>
      <c r="AI269" s="92">
        <f t="shared" si="29"/>
        <v>0</v>
      </c>
      <c r="AJ269" s="198">
        <v>-36</v>
      </c>
      <c r="AK269" s="196">
        <v>93</v>
      </c>
      <c r="AL269" s="197">
        <v>400</v>
      </c>
      <c r="AN269" s="174">
        <f t="shared" si="24"/>
        <v>2539.34</v>
      </c>
      <c r="AO269" s="174">
        <f t="shared" si="25"/>
        <v>0.65999999999985448</v>
      </c>
      <c r="AQ269" s="92">
        <f t="shared" si="26"/>
        <v>13898</v>
      </c>
      <c r="AR269" s="92">
        <f t="shared" si="27"/>
        <v>0</v>
      </c>
      <c r="AS269" s="92">
        <f t="shared" si="28"/>
        <v>5949</v>
      </c>
      <c r="AU269" s="233">
        <v>753</v>
      </c>
      <c r="AV269" s="234">
        <v>753</v>
      </c>
      <c r="AW269" s="234">
        <v>93</v>
      </c>
      <c r="AX269" s="235">
        <v>660</v>
      </c>
      <c r="AY269" s="233">
        <v>93</v>
      </c>
      <c r="AZ269" s="234">
        <v>93</v>
      </c>
      <c r="BA269" s="234">
        <v>93</v>
      </c>
      <c r="BB269" s="234">
        <v>93</v>
      </c>
      <c r="BC269" s="234">
        <v>93</v>
      </c>
      <c r="BD269" s="235">
        <v>195</v>
      </c>
      <c r="BE269" s="233">
        <v>3238</v>
      </c>
      <c r="BF269" s="234">
        <v>3238</v>
      </c>
      <c r="BG269" s="234">
        <v>400</v>
      </c>
      <c r="BH269" s="235">
        <v>2838</v>
      </c>
      <c r="BI269" s="233">
        <v>400</v>
      </c>
      <c r="BJ269" s="234">
        <v>400</v>
      </c>
      <c r="BK269" s="234">
        <v>400</v>
      </c>
      <c r="BL269" s="234">
        <v>400</v>
      </c>
      <c r="BM269" s="234">
        <v>400</v>
      </c>
      <c r="BN269" s="235">
        <v>838</v>
      </c>
      <c r="BO269" s="233">
        <v>-305</v>
      </c>
      <c r="BP269" s="234">
        <v>-269</v>
      </c>
      <c r="BQ269" s="234">
        <v>-36</v>
      </c>
      <c r="BR269" s="235">
        <v>-233</v>
      </c>
      <c r="BS269" s="233">
        <v>-36</v>
      </c>
      <c r="BT269" s="234">
        <v>-36</v>
      </c>
      <c r="BU269" s="234">
        <v>-36</v>
      </c>
      <c r="BV269" s="234">
        <v>-36</v>
      </c>
      <c r="BW269" s="234">
        <v>-36</v>
      </c>
      <c r="BX269" s="235">
        <v>-53</v>
      </c>
    </row>
    <row r="270" spans="1:76">
      <c r="A270" s="186" t="s">
        <v>1113</v>
      </c>
      <c r="B270" s="187">
        <v>1</v>
      </c>
      <c r="C270" s="187">
        <v>0</v>
      </c>
      <c r="D270" s="186">
        <v>16</v>
      </c>
      <c r="E270" s="186">
        <v>21</v>
      </c>
      <c r="F270" s="187">
        <v>18437</v>
      </c>
      <c r="G270" s="187">
        <v>8590</v>
      </c>
      <c r="H270" s="195">
        <v>4770</v>
      </c>
      <c r="I270" s="187">
        <v>3352.85</v>
      </c>
      <c r="J270" s="187">
        <v>4676</v>
      </c>
      <c r="K270" s="187">
        <v>19499</v>
      </c>
      <c r="L270" s="187">
        <v>17391</v>
      </c>
      <c r="M270" s="187">
        <v>16771</v>
      </c>
      <c r="N270" s="187">
        <v>20417</v>
      </c>
      <c r="O270" s="187">
        <v>3772</v>
      </c>
      <c r="P270" s="187">
        <v>440.48</v>
      </c>
      <c r="Q270" s="187">
        <v>0</v>
      </c>
      <c r="R270" s="187">
        <v>4316</v>
      </c>
      <c r="S270" s="187">
        <v>1319</v>
      </c>
      <c r="T270" s="187">
        <v>0.48000000000000043</v>
      </c>
      <c r="U270" s="187">
        <v>0</v>
      </c>
      <c r="V270" s="187">
        <v>558</v>
      </c>
      <c r="W270" s="187">
        <v>0</v>
      </c>
      <c r="X270" s="187">
        <v>360</v>
      </c>
      <c r="Y270" s="187">
        <v>3857</v>
      </c>
      <c r="Z270" s="187">
        <v>1179</v>
      </c>
      <c r="AA270" s="187">
        <v>558</v>
      </c>
      <c r="AB270" s="187">
        <v>558</v>
      </c>
      <c r="AC270" s="187">
        <v>558</v>
      </c>
      <c r="AD270" s="187">
        <v>558</v>
      </c>
      <c r="AE270" s="187">
        <v>558</v>
      </c>
      <c r="AF270" s="187">
        <v>1886</v>
      </c>
      <c r="AG270" s="175">
        <v>9.4</v>
      </c>
      <c r="AH270" s="188">
        <v>541</v>
      </c>
      <c r="AI270" s="92">
        <f t="shared" si="29"/>
        <v>0</v>
      </c>
      <c r="AJ270" s="198">
        <v>-41</v>
      </c>
      <c r="AK270" s="196">
        <v>140</v>
      </c>
      <c r="AL270" s="197">
        <v>459</v>
      </c>
      <c r="AN270" s="174">
        <f t="shared" si="24"/>
        <v>4770.4799999999996</v>
      </c>
      <c r="AO270" s="174">
        <f t="shared" si="25"/>
        <v>-0.47999999999956344</v>
      </c>
      <c r="AQ270" s="92">
        <f t="shared" si="26"/>
        <v>18437</v>
      </c>
      <c r="AR270" s="92">
        <f t="shared" si="27"/>
        <v>0</v>
      </c>
      <c r="AS270" s="92">
        <f t="shared" si="28"/>
        <v>9847</v>
      </c>
      <c r="AU270" s="233">
        <v>1319</v>
      </c>
      <c r="AV270" s="234">
        <v>1319</v>
      </c>
      <c r="AW270" s="234">
        <v>140</v>
      </c>
      <c r="AX270" s="235">
        <v>1179</v>
      </c>
      <c r="AY270" s="233">
        <v>140</v>
      </c>
      <c r="AZ270" s="234">
        <v>140</v>
      </c>
      <c r="BA270" s="234">
        <v>140</v>
      </c>
      <c r="BB270" s="234">
        <v>140</v>
      </c>
      <c r="BC270" s="234">
        <v>140</v>
      </c>
      <c r="BD270" s="235">
        <v>479</v>
      </c>
      <c r="BE270" s="233">
        <v>4316</v>
      </c>
      <c r="BF270" s="234">
        <v>4316</v>
      </c>
      <c r="BG270" s="234">
        <v>459</v>
      </c>
      <c r="BH270" s="235">
        <v>3857</v>
      </c>
      <c r="BI270" s="233">
        <v>459</v>
      </c>
      <c r="BJ270" s="234">
        <v>459</v>
      </c>
      <c r="BK270" s="234">
        <v>459</v>
      </c>
      <c r="BL270" s="234">
        <v>459</v>
      </c>
      <c r="BM270" s="234">
        <v>459</v>
      </c>
      <c r="BN270" s="235">
        <v>1562</v>
      </c>
      <c r="BO270" s="233">
        <v>-442</v>
      </c>
      <c r="BP270" s="234">
        <v>-401</v>
      </c>
      <c r="BQ270" s="234">
        <v>-41</v>
      </c>
      <c r="BR270" s="235">
        <v>-360</v>
      </c>
      <c r="BS270" s="233">
        <v>-41</v>
      </c>
      <c r="BT270" s="234">
        <v>-41</v>
      </c>
      <c r="BU270" s="234">
        <v>-41</v>
      </c>
      <c r="BV270" s="234">
        <v>-41</v>
      </c>
      <c r="BW270" s="234">
        <v>-41</v>
      </c>
      <c r="BX270" s="235">
        <v>-155</v>
      </c>
    </row>
    <row r="271" spans="1:76">
      <c r="A271" s="186" t="s">
        <v>1114</v>
      </c>
      <c r="B271" s="187">
        <v>0</v>
      </c>
      <c r="C271" s="187">
        <v>0</v>
      </c>
      <c r="D271" s="186">
        <v>5</v>
      </c>
      <c r="E271" s="186">
        <v>6</v>
      </c>
      <c r="F271" s="187">
        <v>13877</v>
      </c>
      <c r="G271" s="187">
        <v>15634</v>
      </c>
      <c r="H271" s="195">
        <v>1246</v>
      </c>
      <c r="I271" s="187">
        <v>67.930000000000035</v>
      </c>
      <c r="J271" s="187">
        <v>-3541</v>
      </c>
      <c r="K271" s="187">
        <v>14593</v>
      </c>
      <c r="L271" s="187">
        <v>13149</v>
      </c>
      <c r="M271" s="187">
        <v>12565</v>
      </c>
      <c r="N271" s="187">
        <v>15401</v>
      </c>
      <c r="O271" s="187">
        <v>1163</v>
      </c>
      <c r="P271" s="187">
        <v>597.37</v>
      </c>
      <c r="Q271" s="187">
        <v>0</v>
      </c>
      <c r="R271" s="187">
        <v>-4761</v>
      </c>
      <c r="S271" s="187">
        <v>1281</v>
      </c>
      <c r="T271" s="187">
        <v>37.369999999999976</v>
      </c>
      <c r="U271" s="187">
        <v>0</v>
      </c>
      <c r="V271" s="187">
        <v>-514</v>
      </c>
      <c r="W271" s="187">
        <v>4166</v>
      </c>
      <c r="X271" s="187">
        <v>496</v>
      </c>
      <c r="Y271" s="187">
        <v>0</v>
      </c>
      <c r="Z271" s="187">
        <v>1121</v>
      </c>
      <c r="AA271" s="187">
        <v>-514</v>
      </c>
      <c r="AB271" s="187">
        <v>-514</v>
      </c>
      <c r="AC271" s="187">
        <v>-514</v>
      </c>
      <c r="AD271" s="187">
        <v>-514</v>
      </c>
      <c r="AE271" s="187">
        <v>-514</v>
      </c>
      <c r="AF271" s="187">
        <v>-971</v>
      </c>
      <c r="AG271" s="175">
        <v>8</v>
      </c>
      <c r="AH271" s="188">
        <v>284</v>
      </c>
      <c r="AI271" s="92">
        <f t="shared" si="29"/>
        <v>0</v>
      </c>
      <c r="AJ271" s="198">
        <v>-79</v>
      </c>
      <c r="AK271" s="196">
        <v>160</v>
      </c>
      <c r="AL271" s="197">
        <v>-595</v>
      </c>
      <c r="AN271" s="174">
        <f t="shared" si="24"/>
        <v>1246.3699999999999</v>
      </c>
      <c r="AO271" s="174">
        <f t="shared" si="25"/>
        <v>-0.36999999999989086</v>
      </c>
      <c r="AQ271" s="92">
        <f t="shared" si="26"/>
        <v>13876.999999999998</v>
      </c>
      <c r="AR271" s="92">
        <f t="shared" si="27"/>
        <v>0</v>
      </c>
      <c r="AS271" s="92">
        <f t="shared" si="28"/>
        <v>-1757</v>
      </c>
      <c r="AU271" s="233">
        <v>1281</v>
      </c>
      <c r="AV271" s="234">
        <v>1281</v>
      </c>
      <c r="AW271" s="234">
        <v>160</v>
      </c>
      <c r="AX271" s="235">
        <v>1121</v>
      </c>
      <c r="AY271" s="233">
        <v>160</v>
      </c>
      <c r="AZ271" s="234">
        <v>160</v>
      </c>
      <c r="BA271" s="234">
        <v>160</v>
      </c>
      <c r="BB271" s="234">
        <v>160</v>
      </c>
      <c r="BC271" s="234">
        <v>160</v>
      </c>
      <c r="BD271" s="235">
        <v>321</v>
      </c>
      <c r="BE271" s="233">
        <v>-4761</v>
      </c>
      <c r="BF271" s="234">
        <v>-4761</v>
      </c>
      <c r="BG271" s="234">
        <v>-595</v>
      </c>
      <c r="BH271" s="235">
        <v>-4166</v>
      </c>
      <c r="BI271" s="233">
        <v>-595</v>
      </c>
      <c r="BJ271" s="234">
        <v>-595</v>
      </c>
      <c r="BK271" s="234">
        <v>-595</v>
      </c>
      <c r="BL271" s="234">
        <v>-595</v>
      </c>
      <c r="BM271" s="234">
        <v>-595</v>
      </c>
      <c r="BN271" s="235">
        <v>-1191</v>
      </c>
      <c r="BO271" s="233">
        <v>-654</v>
      </c>
      <c r="BP271" s="234">
        <v>-575</v>
      </c>
      <c r="BQ271" s="234">
        <v>-79</v>
      </c>
      <c r="BR271" s="235">
        <v>-496</v>
      </c>
      <c r="BS271" s="233">
        <v>-79</v>
      </c>
      <c r="BT271" s="234">
        <v>-79</v>
      </c>
      <c r="BU271" s="234">
        <v>-79</v>
      </c>
      <c r="BV271" s="234">
        <v>-79</v>
      </c>
      <c r="BW271" s="234">
        <v>-79</v>
      </c>
      <c r="BX271" s="235">
        <v>-101</v>
      </c>
    </row>
    <row r="272" spans="1:76">
      <c r="A272" s="186" t="s">
        <v>1115</v>
      </c>
      <c r="B272" s="187">
        <v>0</v>
      </c>
      <c r="C272" s="187">
        <v>0</v>
      </c>
      <c r="D272" s="186">
        <v>0</v>
      </c>
      <c r="E272" s="186">
        <v>0</v>
      </c>
      <c r="F272" s="187">
        <v>0</v>
      </c>
      <c r="G272" s="187">
        <v>0</v>
      </c>
      <c r="H272" s="195">
        <v>0</v>
      </c>
      <c r="I272" s="187">
        <v>0</v>
      </c>
      <c r="J272" s="187">
        <v>0</v>
      </c>
      <c r="K272" s="187">
        <v>0</v>
      </c>
      <c r="L272" s="187">
        <v>0</v>
      </c>
      <c r="M272" s="187">
        <v>0</v>
      </c>
      <c r="N272" s="187">
        <v>0</v>
      </c>
      <c r="O272" s="187">
        <v>0</v>
      </c>
      <c r="P272" s="187">
        <v>0</v>
      </c>
      <c r="Q272" s="187">
        <v>0</v>
      </c>
      <c r="R272" s="187">
        <v>0</v>
      </c>
      <c r="S272" s="187">
        <v>0</v>
      </c>
      <c r="T272" s="187">
        <v>0</v>
      </c>
      <c r="U272" s="187">
        <v>0</v>
      </c>
      <c r="V272" s="187">
        <v>0</v>
      </c>
      <c r="W272" s="187">
        <v>0</v>
      </c>
      <c r="X272" s="187">
        <v>0</v>
      </c>
      <c r="Y272" s="187">
        <v>0</v>
      </c>
      <c r="Z272" s="187">
        <v>0</v>
      </c>
      <c r="AA272" s="187">
        <v>0</v>
      </c>
      <c r="AB272" s="187">
        <v>0</v>
      </c>
      <c r="AC272" s="187">
        <v>0</v>
      </c>
      <c r="AD272" s="187">
        <v>0</v>
      </c>
      <c r="AE272" s="187">
        <v>0</v>
      </c>
      <c r="AF272" s="187">
        <v>0</v>
      </c>
      <c r="AG272" s="175">
        <v>1</v>
      </c>
      <c r="AH272" s="188">
        <v>285</v>
      </c>
      <c r="AI272" s="92">
        <f t="shared" si="29"/>
        <v>0</v>
      </c>
      <c r="AJ272" s="198">
        <v>0</v>
      </c>
      <c r="AK272" s="196">
        <v>0</v>
      </c>
      <c r="AL272" s="197">
        <v>0</v>
      </c>
      <c r="AN272" s="174">
        <f t="shared" si="24"/>
        <v>0</v>
      </c>
      <c r="AO272" s="174">
        <f t="shared" si="25"/>
        <v>0</v>
      </c>
      <c r="AQ272" s="92">
        <f t="shared" si="26"/>
        <v>0</v>
      </c>
      <c r="AR272" s="92">
        <f t="shared" si="27"/>
        <v>0</v>
      </c>
      <c r="AS272" s="92">
        <f t="shared" si="28"/>
        <v>0</v>
      </c>
      <c r="AU272" s="233">
        <v>0</v>
      </c>
      <c r="AV272" s="234">
        <v>0</v>
      </c>
      <c r="AW272" s="234">
        <v>0</v>
      </c>
      <c r="AX272" s="235">
        <v>0</v>
      </c>
      <c r="AY272" s="233">
        <v>0</v>
      </c>
      <c r="AZ272" s="234">
        <v>0</v>
      </c>
      <c r="BA272" s="234">
        <v>0</v>
      </c>
      <c r="BB272" s="234">
        <v>0</v>
      </c>
      <c r="BC272" s="234">
        <v>0</v>
      </c>
      <c r="BD272" s="235">
        <v>0</v>
      </c>
      <c r="BE272" s="233">
        <v>0</v>
      </c>
      <c r="BF272" s="234">
        <v>0</v>
      </c>
      <c r="BG272" s="234">
        <v>0</v>
      </c>
      <c r="BH272" s="235">
        <v>0</v>
      </c>
      <c r="BI272" s="233">
        <v>0</v>
      </c>
      <c r="BJ272" s="234">
        <v>0</v>
      </c>
      <c r="BK272" s="234">
        <v>0</v>
      </c>
      <c r="BL272" s="234">
        <v>0</v>
      </c>
      <c r="BM272" s="234">
        <v>0</v>
      </c>
      <c r="BN272" s="235">
        <v>0</v>
      </c>
      <c r="BO272" s="233">
        <v>0</v>
      </c>
      <c r="BP272" s="234">
        <v>0</v>
      </c>
      <c r="BQ272" s="234">
        <v>0</v>
      </c>
      <c r="BR272" s="235">
        <v>0</v>
      </c>
      <c r="BS272" s="233">
        <v>0</v>
      </c>
      <c r="BT272" s="234">
        <v>0</v>
      </c>
      <c r="BU272" s="234">
        <v>0</v>
      </c>
      <c r="BV272" s="234">
        <v>0</v>
      </c>
      <c r="BW272" s="234">
        <v>0</v>
      </c>
      <c r="BX272" s="235">
        <v>0</v>
      </c>
    </row>
    <row r="273" spans="1:76">
      <c r="A273" s="186" t="s">
        <v>1116</v>
      </c>
      <c r="B273" s="187">
        <v>0</v>
      </c>
      <c r="C273" s="187">
        <v>0</v>
      </c>
      <c r="D273" s="186">
        <v>0</v>
      </c>
      <c r="E273" s="186">
        <v>0</v>
      </c>
      <c r="F273" s="187">
        <v>0</v>
      </c>
      <c r="G273" s="187">
        <v>0</v>
      </c>
      <c r="H273" s="195">
        <v>0</v>
      </c>
      <c r="I273" s="187">
        <v>0</v>
      </c>
      <c r="J273" s="187">
        <v>0</v>
      </c>
      <c r="K273" s="187">
        <v>0</v>
      </c>
      <c r="L273" s="187">
        <v>0</v>
      </c>
      <c r="M273" s="187">
        <v>0</v>
      </c>
      <c r="N273" s="187">
        <v>0</v>
      </c>
      <c r="O273" s="187">
        <v>0</v>
      </c>
      <c r="P273" s="187">
        <v>0</v>
      </c>
      <c r="Q273" s="187">
        <v>0</v>
      </c>
      <c r="R273" s="187">
        <v>0</v>
      </c>
      <c r="S273" s="187">
        <v>0</v>
      </c>
      <c r="T273" s="187">
        <v>0</v>
      </c>
      <c r="U273" s="187">
        <v>0</v>
      </c>
      <c r="V273" s="187">
        <v>0</v>
      </c>
      <c r="W273" s="187">
        <v>0</v>
      </c>
      <c r="X273" s="187">
        <v>0</v>
      </c>
      <c r="Y273" s="187">
        <v>0</v>
      </c>
      <c r="Z273" s="187">
        <v>0</v>
      </c>
      <c r="AA273" s="187">
        <v>0</v>
      </c>
      <c r="AB273" s="187">
        <v>0</v>
      </c>
      <c r="AC273" s="187">
        <v>0</v>
      </c>
      <c r="AD273" s="187">
        <v>0</v>
      </c>
      <c r="AE273" s="187">
        <v>0</v>
      </c>
      <c r="AF273" s="187">
        <v>0</v>
      </c>
      <c r="AG273" s="175">
        <v>1</v>
      </c>
      <c r="AH273" s="188">
        <v>286</v>
      </c>
      <c r="AI273" s="92">
        <f t="shared" si="29"/>
        <v>0</v>
      </c>
      <c r="AJ273" s="198">
        <v>0</v>
      </c>
      <c r="AK273" s="196">
        <v>0</v>
      </c>
      <c r="AL273" s="197">
        <v>0</v>
      </c>
      <c r="AN273" s="174">
        <f t="shared" si="24"/>
        <v>0</v>
      </c>
      <c r="AO273" s="174">
        <f t="shared" si="25"/>
        <v>0</v>
      </c>
      <c r="AQ273" s="92">
        <f t="shared" si="26"/>
        <v>0</v>
      </c>
      <c r="AR273" s="92">
        <f t="shared" si="27"/>
        <v>0</v>
      </c>
      <c r="AS273" s="92">
        <f t="shared" si="28"/>
        <v>0</v>
      </c>
      <c r="AU273" s="233">
        <v>0</v>
      </c>
      <c r="AV273" s="234">
        <v>0</v>
      </c>
      <c r="AW273" s="234">
        <v>0</v>
      </c>
      <c r="AX273" s="235">
        <v>0</v>
      </c>
      <c r="AY273" s="233">
        <v>0</v>
      </c>
      <c r="AZ273" s="234">
        <v>0</v>
      </c>
      <c r="BA273" s="234">
        <v>0</v>
      </c>
      <c r="BB273" s="234">
        <v>0</v>
      </c>
      <c r="BC273" s="234">
        <v>0</v>
      </c>
      <c r="BD273" s="235">
        <v>0</v>
      </c>
      <c r="BE273" s="233">
        <v>0</v>
      </c>
      <c r="BF273" s="234">
        <v>0</v>
      </c>
      <c r="BG273" s="234">
        <v>0</v>
      </c>
      <c r="BH273" s="235">
        <v>0</v>
      </c>
      <c r="BI273" s="233">
        <v>0</v>
      </c>
      <c r="BJ273" s="234">
        <v>0</v>
      </c>
      <c r="BK273" s="234">
        <v>0</v>
      </c>
      <c r="BL273" s="234">
        <v>0</v>
      </c>
      <c r="BM273" s="234">
        <v>0</v>
      </c>
      <c r="BN273" s="235">
        <v>0</v>
      </c>
      <c r="BO273" s="233">
        <v>0</v>
      </c>
      <c r="BP273" s="234">
        <v>0</v>
      </c>
      <c r="BQ273" s="234">
        <v>0</v>
      </c>
      <c r="BR273" s="235">
        <v>0</v>
      </c>
      <c r="BS273" s="233">
        <v>0</v>
      </c>
      <c r="BT273" s="234">
        <v>0</v>
      </c>
      <c r="BU273" s="234">
        <v>0</v>
      </c>
      <c r="BV273" s="234">
        <v>0</v>
      </c>
      <c r="BW273" s="234">
        <v>0</v>
      </c>
      <c r="BX273" s="235">
        <v>0</v>
      </c>
    </row>
    <row r="274" spans="1:76">
      <c r="A274" s="186" t="s">
        <v>1117</v>
      </c>
      <c r="B274" s="187">
        <v>0</v>
      </c>
      <c r="C274" s="187">
        <v>0</v>
      </c>
      <c r="D274" s="186">
        <v>0</v>
      </c>
      <c r="E274" s="186">
        <v>0</v>
      </c>
      <c r="F274" s="187">
        <v>0</v>
      </c>
      <c r="G274" s="187">
        <v>0</v>
      </c>
      <c r="H274" s="195">
        <v>0</v>
      </c>
      <c r="I274" s="187">
        <v>0</v>
      </c>
      <c r="J274" s="187">
        <v>0</v>
      </c>
      <c r="K274" s="187">
        <v>0</v>
      </c>
      <c r="L274" s="187">
        <v>0</v>
      </c>
      <c r="M274" s="187">
        <v>0</v>
      </c>
      <c r="N274" s="187">
        <v>0</v>
      </c>
      <c r="O274" s="187">
        <v>0</v>
      </c>
      <c r="P274" s="187">
        <v>0</v>
      </c>
      <c r="Q274" s="187">
        <v>0</v>
      </c>
      <c r="R274" s="187">
        <v>0</v>
      </c>
      <c r="S274" s="187">
        <v>0</v>
      </c>
      <c r="T274" s="187">
        <v>0</v>
      </c>
      <c r="U274" s="187">
        <v>0</v>
      </c>
      <c r="V274" s="187">
        <v>0</v>
      </c>
      <c r="W274" s="187">
        <v>0</v>
      </c>
      <c r="X274" s="187">
        <v>0</v>
      </c>
      <c r="Y274" s="187">
        <v>0</v>
      </c>
      <c r="Z274" s="187">
        <v>0</v>
      </c>
      <c r="AA274" s="187">
        <v>0</v>
      </c>
      <c r="AB274" s="187">
        <v>0</v>
      </c>
      <c r="AC274" s="187">
        <v>0</v>
      </c>
      <c r="AD274" s="187">
        <v>0</v>
      </c>
      <c r="AE274" s="187">
        <v>0</v>
      </c>
      <c r="AF274" s="187">
        <v>0</v>
      </c>
      <c r="AG274" s="175">
        <v>1</v>
      </c>
      <c r="AH274" s="188">
        <v>26</v>
      </c>
      <c r="AI274" s="92">
        <f t="shared" si="29"/>
        <v>0</v>
      </c>
      <c r="AJ274" s="198">
        <v>0</v>
      </c>
      <c r="AK274" s="196">
        <v>0</v>
      </c>
      <c r="AL274" s="197">
        <v>0</v>
      </c>
      <c r="AN274" s="174">
        <f t="shared" si="24"/>
        <v>0</v>
      </c>
      <c r="AO274" s="174">
        <f t="shared" si="25"/>
        <v>0</v>
      </c>
      <c r="AQ274" s="92">
        <f t="shared" si="26"/>
        <v>0</v>
      </c>
      <c r="AR274" s="92">
        <f t="shared" si="27"/>
        <v>0</v>
      </c>
      <c r="AS274" s="92">
        <f t="shared" si="28"/>
        <v>0</v>
      </c>
      <c r="AU274" s="233">
        <v>0</v>
      </c>
      <c r="AV274" s="234">
        <v>0</v>
      </c>
      <c r="AW274" s="234">
        <v>0</v>
      </c>
      <c r="AX274" s="235">
        <v>0</v>
      </c>
      <c r="AY274" s="233">
        <v>0</v>
      </c>
      <c r="AZ274" s="234">
        <v>0</v>
      </c>
      <c r="BA274" s="234">
        <v>0</v>
      </c>
      <c r="BB274" s="234">
        <v>0</v>
      </c>
      <c r="BC274" s="234">
        <v>0</v>
      </c>
      <c r="BD274" s="235">
        <v>0</v>
      </c>
      <c r="BE274" s="233">
        <v>0</v>
      </c>
      <c r="BF274" s="234">
        <v>0</v>
      </c>
      <c r="BG274" s="234">
        <v>0</v>
      </c>
      <c r="BH274" s="235">
        <v>0</v>
      </c>
      <c r="BI274" s="233">
        <v>0</v>
      </c>
      <c r="BJ274" s="234">
        <v>0</v>
      </c>
      <c r="BK274" s="234">
        <v>0</v>
      </c>
      <c r="BL274" s="234">
        <v>0</v>
      </c>
      <c r="BM274" s="234">
        <v>0</v>
      </c>
      <c r="BN274" s="235">
        <v>0</v>
      </c>
      <c r="BO274" s="233">
        <v>0</v>
      </c>
      <c r="BP274" s="234">
        <v>0</v>
      </c>
      <c r="BQ274" s="234">
        <v>0</v>
      </c>
      <c r="BR274" s="235">
        <v>0</v>
      </c>
      <c r="BS274" s="233">
        <v>0</v>
      </c>
      <c r="BT274" s="234">
        <v>0</v>
      </c>
      <c r="BU274" s="234">
        <v>0</v>
      </c>
      <c r="BV274" s="234">
        <v>0</v>
      </c>
      <c r="BW274" s="234">
        <v>0</v>
      </c>
      <c r="BX274" s="235">
        <v>0</v>
      </c>
    </row>
    <row r="275" spans="1:76">
      <c r="A275" s="186" t="s">
        <v>1118</v>
      </c>
      <c r="B275" s="187">
        <v>0</v>
      </c>
      <c r="C275" s="187">
        <v>0</v>
      </c>
      <c r="D275" s="186">
        <v>11</v>
      </c>
      <c r="E275" s="186">
        <v>11</v>
      </c>
      <c r="F275" s="187">
        <v>11427</v>
      </c>
      <c r="G275" s="187">
        <v>10842</v>
      </c>
      <c r="H275" s="195">
        <v>1801</v>
      </c>
      <c r="I275" s="187">
        <v>248.14999999999998</v>
      </c>
      <c r="J275" s="187">
        <v>-1746</v>
      </c>
      <c r="K275" s="187">
        <v>12701</v>
      </c>
      <c r="L275" s="187">
        <v>10263</v>
      </c>
      <c r="M275" s="187">
        <v>9458</v>
      </c>
      <c r="N275" s="187">
        <v>13847</v>
      </c>
      <c r="O275" s="187">
        <v>1547</v>
      </c>
      <c r="P275" s="187">
        <v>437.31</v>
      </c>
      <c r="Q275" s="187">
        <v>0</v>
      </c>
      <c r="R275" s="187">
        <v>-1260</v>
      </c>
      <c r="S275" s="187">
        <v>70</v>
      </c>
      <c r="T275" s="187">
        <v>209.31</v>
      </c>
      <c r="U275" s="187">
        <v>0</v>
      </c>
      <c r="V275" s="187">
        <v>-183</v>
      </c>
      <c r="W275" s="187">
        <v>1144</v>
      </c>
      <c r="X275" s="187">
        <v>666</v>
      </c>
      <c r="Y275" s="187">
        <v>0</v>
      </c>
      <c r="Z275" s="187">
        <v>64</v>
      </c>
      <c r="AA275" s="187">
        <v>-183</v>
      </c>
      <c r="AB275" s="187">
        <v>-183</v>
      </c>
      <c r="AC275" s="187">
        <v>-183</v>
      </c>
      <c r="AD275" s="187">
        <v>-183</v>
      </c>
      <c r="AE275" s="187">
        <v>-183</v>
      </c>
      <c r="AF275" s="187">
        <v>-831</v>
      </c>
      <c r="AG275" s="175">
        <v>10.9</v>
      </c>
      <c r="AH275" s="188">
        <v>288</v>
      </c>
      <c r="AI275" s="92">
        <f t="shared" si="29"/>
        <v>0</v>
      </c>
      <c r="AJ275" s="198">
        <v>-73</v>
      </c>
      <c r="AK275" s="196">
        <v>6</v>
      </c>
      <c r="AL275" s="197">
        <v>-116</v>
      </c>
      <c r="AN275" s="174">
        <f t="shared" si="24"/>
        <v>1801.31</v>
      </c>
      <c r="AO275" s="174">
        <f t="shared" si="25"/>
        <v>-0.30999999999994543</v>
      </c>
      <c r="AQ275" s="92">
        <f t="shared" si="26"/>
        <v>11427</v>
      </c>
      <c r="AR275" s="92">
        <f t="shared" si="27"/>
        <v>0</v>
      </c>
      <c r="AS275" s="92">
        <f t="shared" si="28"/>
        <v>585</v>
      </c>
      <c r="AU275" s="233">
        <v>70</v>
      </c>
      <c r="AV275" s="234">
        <v>70</v>
      </c>
      <c r="AW275" s="234">
        <v>6</v>
      </c>
      <c r="AX275" s="235">
        <v>64</v>
      </c>
      <c r="AY275" s="233">
        <v>6</v>
      </c>
      <c r="AZ275" s="234">
        <v>6</v>
      </c>
      <c r="BA275" s="234">
        <v>6</v>
      </c>
      <c r="BB275" s="234">
        <v>6</v>
      </c>
      <c r="BC275" s="234">
        <v>6</v>
      </c>
      <c r="BD275" s="235">
        <v>34</v>
      </c>
      <c r="BE275" s="233">
        <v>-1260</v>
      </c>
      <c r="BF275" s="234">
        <v>-1260</v>
      </c>
      <c r="BG275" s="234">
        <v>-116</v>
      </c>
      <c r="BH275" s="235">
        <v>-1144</v>
      </c>
      <c r="BI275" s="233">
        <v>-116</v>
      </c>
      <c r="BJ275" s="234">
        <v>-116</v>
      </c>
      <c r="BK275" s="234">
        <v>-116</v>
      </c>
      <c r="BL275" s="234">
        <v>-116</v>
      </c>
      <c r="BM275" s="234">
        <v>-116</v>
      </c>
      <c r="BN275" s="235">
        <v>-564</v>
      </c>
      <c r="BO275" s="233">
        <v>-812</v>
      </c>
      <c r="BP275" s="234">
        <v>-739</v>
      </c>
      <c r="BQ275" s="234">
        <v>-73</v>
      </c>
      <c r="BR275" s="235">
        <v>-666</v>
      </c>
      <c r="BS275" s="233">
        <v>-73</v>
      </c>
      <c r="BT275" s="234">
        <v>-73</v>
      </c>
      <c r="BU275" s="234">
        <v>-73</v>
      </c>
      <c r="BV275" s="234">
        <v>-73</v>
      </c>
      <c r="BW275" s="234">
        <v>-73</v>
      </c>
      <c r="BX275" s="235">
        <v>-301</v>
      </c>
    </row>
    <row r="276" spans="1:76">
      <c r="A276" s="186" t="s">
        <v>1119</v>
      </c>
      <c r="B276" s="187">
        <v>0</v>
      </c>
      <c r="C276" s="187">
        <v>0</v>
      </c>
      <c r="D276" s="186">
        <v>0</v>
      </c>
      <c r="E276" s="186">
        <v>0</v>
      </c>
      <c r="F276" s="187">
        <v>0</v>
      </c>
      <c r="G276" s="187">
        <v>0</v>
      </c>
      <c r="H276" s="195">
        <v>0</v>
      </c>
      <c r="I276" s="187">
        <v>0</v>
      </c>
      <c r="J276" s="187">
        <v>0</v>
      </c>
      <c r="K276" s="187">
        <v>0</v>
      </c>
      <c r="L276" s="187">
        <v>0</v>
      </c>
      <c r="M276" s="187">
        <v>0</v>
      </c>
      <c r="N276" s="187">
        <v>0</v>
      </c>
      <c r="O276" s="187">
        <v>0</v>
      </c>
      <c r="P276" s="187">
        <v>0</v>
      </c>
      <c r="Q276" s="187">
        <v>0</v>
      </c>
      <c r="R276" s="187">
        <v>0</v>
      </c>
      <c r="S276" s="187">
        <v>0</v>
      </c>
      <c r="T276" s="187">
        <v>0</v>
      </c>
      <c r="U276" s="187">
        <v>0</v>
      </c>
      <c r="V276" s="187">
        <v>0</v>
      </c>
      <c r="W276" s="187">
        <v>0</v>
      </c>
      <c r="X276" s="187">
        <v>0</v>
      </c>
      <c r="Y276" s="187">
        <v>0</v>
      </c>
      <c r="Z276" s="187">
        <v>0</v>
      </c>
      <c r="AA276" s="187">
        <v>0</v>
      </c>
      <c r="AB276" s="187">
        <v>0</v>
      </c>
      <c r="AC276" s="187">
        <v>0</v>
      </c>
      <c r="AD276" s="187">
        <v>0</v>
      </c>
      <c r="AE276" s="187">
        <v>0</v>
      </c>
      <c r="AF276" s="187">
        <v>0</v>
      </c>
      <c r="AG276" s="175">
        <v>1</v>
      </c>
      <c r="AH276" s="188">
        <v>287</v>
      </c>
      <c r="AI276" s="92">
        <f t="shared" si="29"/>
        <v>0</v>
      </c>
      <c r="AJ276" s="198">
        <v>0</v>
      </c>
      <c r="AK276" s="196">
        <v>0</v>
      </c>
      <c r="AL276" s="197">
        <v>0</v>
      </c>
      <c r="AN276" s="174">
        <f t="shared" si="24"/>
        <v>0</v>
      </c>
      <c r="AO276" s="174">
        <f t="shared" si="25"/>
        <v>0</v>
      </c>
      <c r="AQ276" s="92">
        <f t="shared" si="26"/>
        <v>0</v>
      </c>
      <c r="AR276" s="92">
        <f t="shared" si="27"/>
        <v>0</v>
      </c>
      <c r="AS276" s="92">
        <f t="shared" si="28"/>
        <v>0</v>
      </c>
      <c r="AU276" s="233">
        <v>0</v>
      </c>
      <c r="AV276" s="234">
        <v>0</v>
      </c>
      <c r="AW276" s="234">
        <v>0</v>
      </c>
      <c r="AX276" s="235">
        <v>0</v>
      </c>
      <c r="AY276" s="233">
        <v>0</v>
      </c>
      <c r="AZ276" s="234">
        <v>0</v>
      </c>
      <c r="BA276" s="234">
        <v>0</v>
      </c>
      <c r="BB276" s="234">
        <v>0</v>
      </c>
      <c r="BC276" s="234">
        <v>0</v>
      </c>
      <c r="BD276" s="235">
        <v>0</v>
      </c>
      <c r="BE276" s="233">
        <v>0</v>
      </c>
      <c r="BF276" s="234">
        <v>0</v>
      </c>
      <c r="BG276" s="234">
        <v>0</v>
      </c>
      <c r="BH276" s="235">
        <v>0</v>
      </c>
      <c r="BI276" s="233">
        <v>0</v>
      </c>
      <c r="BJ276" s="234">
        <v>0</v>
      </c>
      <c r="BK276" s="234">
        <v>0</v>
      </c>
      <c r="BL276" s="234">
        <v>0</v>
      </c>
      <c r="BM276" s="234">
        <v>0</v>
      </c>
      <c r="BN276" s="235">
        <v>0</v>
      </c>
      <c r="BO276" s="233">
        <v>0</v>
      </c>
      <c r="BP276" s="234">
        <v>0</v>
      </c>
      <c r="BQ276" s="234">
        <v>0</v>
      </c>
      <c r="BR276" s="235">
        <v>0</v>
      </c>
      <c r="BS276" s="233">
        <v>0</v>
      </c>
      <c r="BT276" s="234">
        <v>0</v>
      </c>
      <c r="BU276" s="234">
        <v>0</v>
      </c>
      <c r="BV276" s="234">
        <v>0</v>
      </c>
      <c r="BW276" s="234">
        <v>0</v>
      </c>
      <c r="BX276" s="235">
        <v>0</v>
      </c>
    </row>
    <row r="277" spans="1:76">
      <c r="A277" s="186" t="s">
        <v>1120</v>
      </c>
      <c r="B277" s="187">
        <v>0</v>
      </c>
      <c r="C277" s="187">
        <v>0</v>
      </c>
      <c r="D277" s="186">
        <v>0</v>
      </c>
      <c r="E277" s="186">
        <v>0</v>
      </c>
      <c r="F277" s="187">
        <v>0</v>
      </c>
      <c r="G277" s="187">
        <v>79878</v>
      </c>
      <c r="H277" s="195">
        <v>-79276</v>
      </c>
      <c r="I277" s="187">
        <v>0</v>
      </c>
      <c r="J277" s="187">
        <v>-2264</v>
      </c>
      <c r="K277" s="187">
        <v>0</v>
      </c>
      <c r="L277" s="187">
        <v>0</v>
      </c>
      <c r="M277" s="187">
        <v>0</v>
      </c>
      <c r="N277" s="187">
        <v>0</v>
      </c>
      <c r="O277" s="187">
        <v>10674</v>
      </c>
      <c r="P277" s="187">
        <v>3207.1599999999994</v>
      </c>
      <c r="Q277" s="187">
        <v>0</v>
      </c>
      <c r="R277" s="187">
        <v>-92829</v>
      </c>
      <c r="S277" s="187">
        <v>0</v>
      </c>
      <c r="T277" s="187">
        <v>930.1599999999994</v>
      </c>
      <c r="U277" s="187">
        <v>0</v>
      </c>
      <c r="V277" s="187">
        <v>-93157</v>
      </c>
      <c r="W277" s="187">
        <v>0</v>
      </c>
      <c r="X277" s="187">
        <v>2264</v>
      </c>
      <c r="Y277" s="187">
        <v>0</v>
      </c>
      <c r="Z277" s="187">
        <v>0</v>
      </c>
      <c r="AA277" s="187">
        <v>-328</v>
      </c>
      <c r="AB277" s="187">
        <v>-328</v>
      </c>
      <c r="AC277" s="187">
        <v>-328</v>
      </c>
      <c r="AD277" s="187">
        <v>-328</v>
      </c>
      <c r="AE277" s="187">
        <v>-328</v>
      </c>
      <c r="AF277" s="187">
        <v>-624</v>
      </c>
      <c r="AG277" s="175">
        <v>1</v>
      </c>
      <c r="AH277" s="188">
        <v>289</v>
      </c>
      <c r="AI277" s="92">
        <f t="shared" si="29"/>
        <v>0</v>
      </c>
      <c r="AJ277" s="198">
        <v>-328</v>
      </c>
      <c r="AK277" s="196">
        <v>0</v>
      </c>
      <c r="AL277" s="197">
        <v>-92829</v>
      </c>
      <c r="AN277" s="174">
        <f t="shared" si="24"/>
        <v>-79275.839999999997</v>
      </c>
      <c r="AO277" s="174">
        <f t="shared" si="25"/>
        <v>-0.16000000000349246</v>
      </c>
      <c r="AQ277" s="92">
        <f t="shared" si="26"/>
        <v>4.0927261579781771E-12</v>
      </c>
      <c r="AR277" s="92">
        <f t="shared" si="27"/>
        <v>4.0927261579781771E-12</v>
      </c>
      <c r="AS277" s="92">
        <f t="shared" si="28"/>
        <v>-79878</v>
      </c>
      <c r="AU277" s="233">
        <v>0</v>
      </c>
      <c r="AV277" s="234">
        <v>0</v>
      </c>
      <c r="AW277" s="234">
        <v>0</v>
      </c>
      <c r="AX277" s="235">
        <v>0</v>
      </c>
      <c r="AY277" s="233">
        <v>0</v>
      </c>
      <c r="AZ277" s="234">
        <v>0</v>
      </c>
      <c r="BA277" s="234">
        <v>0</v>
      </c>
      <c r="BB277" s="234">
        <v>0</v>
      </c>
      <c r="BC277" s="234">
        <v>0</v>
      </c>
      <c r="BD277" s="235">
        <v>0</v>
      </c>
      <c r="BE277" s="233">
        <v>-92829</v>
      </c>
      <c r="BF277" s="234">
        <v>-92829</v>
      </c>
      <c r="BG277" s="234">
        <v>-92829</v>
      </c>
      <c r="BH277" s="235">
        <v>0</v>
      </c>
      <c r="BI277" s="233">
        <v>0</v>
      </c>
      <c r="BJ277" s="234">
        <v>0</v>
      </c>
      <c r="BK277" s="234">
        <v>0</v>
      </c>
      <c r="BL277" s="234">
        <v>0</v>
      </c>
      <c r="BM277" s="234">
        <v>0</v>
      </c>
      <c r="BN277" s="235">
        <v>0</v>
      </c>
      <c r="BO277" s="233">
        <v>-2920</v>
      </c>
      <c r="BP277" s="234">
        <v>-2592</v>
      </c>
      <c r="BQ277" s="234">
        <v>-328</v>
      </c>
      <c r="BR277" s="235">
        <v>-2264</v>
      </c>
      <c r="BS277" s="233">
        <v>-328</v>
      </c>
      <c r="BT277" s="234">
        <v>-328</v>
      </c>
      <c r="BU277" s="234">
        <v>-328</v>
      </c>
      <c r="BV277" s="234">
        <v>-328</v>
      </c>
      <c r="BW277" s="234">
        <v>-328</v>
      </c>
      <c r="BX277" s="235">
        <v>-624</v>
      </c>
    </row>
    <row r="278" spans="1:76">
      <c r="A278" s="186" t="s">
        <v>1121</v>
      </c>
      <c r="B278" s="187">
        <v>0</v>
      </c>
      <c r="C278" s="187">
        <v>0</v>
      </c>
      <c r="D278" s="186">
        <v>14</v>
      </c>
      <c r="E278" s="186">
        <v>17</v>
      </c>
      <c r="F278" s="187">
        <v>22386</v>
      </c>
      <c r="G278" s="187">
        <v>10223</v>
      </c>
      <c r="H278" s="195">
        <v>2720</v>
      </c>
      <c r="I278" s="187">
        <v>0</v>
      </c>
      <c r="J278" s="187">
        <v>8847</v>
      </c>
      <c r="K278" s="187">
        <v>24290</v>
      </c>
      <c r="L278" s="187">
        <v>20616</v>
      </c>
      <c r="M278" s="187">
        <v>19511</v>
      </c>
      <c r="N278" s="187">
        <v>25698</v>
      </c>
      <c r="O278" s="187">
        <v>1301</v>
      </c>
      <c r="P278" s="187">
        <v>410</v>
      </c>
      <c r="Q278" s="187">
        <v>0</v>
      </c>
      <c r="R278" s="187">
        <v>9345</v>
      </c>
      <c r="S278" s="187">
        <v>1107</v>
      </c>
      <c r="T278" s="187">
        <v>0</v>
      </c>
      <c r="U278" s="187">
        <v>0</v>
      </c>
      <c r="V278" s="187">
        <v>1009</v>
      </c>
      <c r="W278" s="187">
        <v>0</v>
      </c>
      <c r="X278" s="187">
        <v>538</v>
      </c>
      <c r="Y278" s="187">
        <v>8391</v>
      </c>
      <c r="Z278" s="187">
        <v>994</v>
      </c>
      <c r="AA278" s="187">
        <v>1009</v>
      </c>
      <c r="AB278" s="187">
        <v>1009</v>
      </c>
      <c r="AC278" s="187">
        <v>1009</v>
      </c>
      <c r="AD278" s="187">
        <v>1009</v>
      </c>
      <c r="AE278" s="187">
        <v>1009</v>
      </c>
      <c r="AF278" s="187">
        <v>3802</v>
      </c>
      <c r="AG278" s="175">
        <v>9.8000000000000007</v>
      </c>
      <c r="AH278" s="188">
        <v>290</v>
      </c>
      <c r="AI278" s="92">
        <f t="shared" si="29"/>
        <v>0</v>
      </c>
      <c r="AJ278" s="198">
        <v>-58</v>
      </c>
      <c r="AK278" s="196">
        <v>113</v>
      </c>
      <c r="AL278" s="197">
        <v>954</v>
      </c>
      <c r="AN278" s="174">
        <f t="shared" si="24"/>
        <v>2720</v>
      </c>
      <c r="AO278" s="174">
        <f t="shared" si="25"/>
        <v>0</v>
      </c>
      <c r="AQ278" s="92">
        <f t="shared" si="26"/>
        <v>22386</v>
      </c>
      <c r="AR278" s="92">
        <f t="shared" si="27"/>
        <v>0</v>
      </c>
      <c r="AS278" s="92">
        <f t="shared" si="28"/>
        <v>12163</v>
      </c>
      <c r="AU278" s="233">
        <v>1107</v>
      </c>
      <c r="AV278" s="234">
        <v>1107</v>
      </c>
      <c r="AW278" s="234">
        <v>113</v>
      </c>
      <c r="AX278" s="235">
        <v>994</v>
      </c>
      <c r="AY278" s="233">
        <v>113</v>
      </c>
      <c r="AZ278" s="234">
        <v>113</v>
      </c>
      <c r="BA278" s="234">
        <v>113</v>
      </c>
      <c r="BB278" s="234">
        <v>113</v>
      </c>
      <c r="BC278" s="234">
        <v>113</v>
      </c>
      <c r="BD278" s="235">
        <v>429</v>
      </c>
      <c r="BE278" s="233">
        <v>9345</v>
      </c>
      <c r="BF278" s="234">
        <v>9345</v>
      </c>
      <c r="BG278" s="234">
        <v>954</v>
      </c>
      <c r="BH278" s="235">
        <v>8391</v>
      </c>
      <c r="BI278" s="233">
        <v>954</v>
      </c>
      <c r="BJ278" s="234">
        <v>954</v>
      </c>
      <c r="BK278" s="234">
        <v>954</v>
      </c>
      <c r="BL278" s="234">
        <v>954</v>
      </c>
      <c r="BM278" s="234">
        <v>954</v>
      </c>
      <c r="BN278" s="235">
        <v>3621</v>
      </c>
      <c r="BO278" s="233">
        <v>-654</v>
      </c>
      <c r="BP278" s="234">
        <v>-596</v>
      </c>
      <c r="BQ278" s="234">
        <v>-58</v>
      </c>
      <c r="BR278" s="235">
        <v>-538</v>
      </c>
      <c r="BS278" s="233">
        <v>-58</v>
      </c>
      <c r="BT278" s="234">
        <v>-58</v>
      </c>
      <c r="BU278" s="234">
        <v>-58</v>
      </c>
      <c r="BV278" s="234">
        <v>-58</v>
      </c>
      <c r="BW278" s="234">
        <v>-58</v>
      </c>
      <c r="BX278" s="235">
        <v>-248</v>
      </c>
    </row>
    <row r="279" spans="1:76">
      <c r="A279" s="186" t="s">
        <v>1122</v>
      </c>
      <c r="B279" s="187">
        <v>0</v>
      </c>
      <c r="C279" s="187">
        <v>0</v>
      </c>
      <c r="D279" s="186">
        <v>33</v>
      </c>
      <c r="E279" s="186">
        <v>45</v>
      </c>
      <c r="F279" s="187">
        <v>21356</v>
      </c>
      <c r="G279" s="187">
        <v>18089</v>
      </c>
      <c r="H279" s="195">
        <v>3711</v>
      </c>
      <c r="I279" s="187">
        <v>39.449999999999989</v>
      </c>
      <c r="J279" s="187">
        <v>-1074</v>
      </c>
      <c r="K279" s="187">
        <v>22727</v>
      </c>
      <c r="L279" s="187">
        <v>20075</v>
      </c>
      <c r="M279" s="187">
        <v>19164</v>
      </c>
      <c r="N279" s="187">
        <v>23846</v>
      </c>
      <c r="O279" s="187">
        <v>3103</v>
      </c>
      <c r="P279" s="187">
        <v>753.82999999999993</v>
      </c>
      <c r="Q279" s="187">
        <v>0</v>
      </c>
      <c r="R279" s="187">
        <v>-2264</v>
      </c>
      <c r="S279" s="187">
        <v>1700</v>
      </c>
      <c r="T279" s="187">
        <v>25.829999999999956</v>
      </c>
      <c r="U279" s="187">
        <v>0</v>
      </c>
      <c r="V279" s="187">
        <v>-146</v>
      </c>
      <c r="W279" s="187">
        <v>2018</v>
      </c>
      <c r="X279" s="187">
        <v>571</v>
      </c>
      <c r="Y279" s="187">
        <v>0</v>
      </c>
      <c r="Z279" s="187">
        <v>1515</v>
      </c>
      <c r="AA279" s="187">
        <v>-146</v>
      </c>
      <c r="AB279" s="187">
        <v>-146</v>
      </c>
      <c r="AC279" s="187">
        <v>-146</v>
      </c>
      <c r="AD279" s="187">
        <v>-146</v>
      </c>
      <c r="AE279" s="187">
        <v>-146</v>
      </c>
      <c r="AF279" s="187">
        <v>-344</v>
      </c>
      <c r="AG279" s="175">
        <v>9.1999999999999993</v>
      </c>
      <c r="AH279" s="188">
        <v>291</v>
      </c>
      <c r="AI279" s="92">
        <f t="shared" si="29"/>
        <v>0</v>
      </c>
      <c r="AJ279" s="198">
        <v>-85</v>
      </c>
      <c r="AK279" s="196">
        <v>185</v>
      </c>
      <c r="AL279" s="197">
        <v>-246</v>
      </c>
      <c r="AN279" s="174">
        <f t="shared" si="24"/>
        <v>3710.83</v>
      </c>
      <c r="AO279" s="174">
        <f t="shared" si="25"/>
        <v>0.17000000000007276</v>
      </c>
      <c r="AQ279" s="92">
        <f t="shared" si="26"/>
        <v>21356</v>
      </c>
      <c r="AR279" s="92">
        <f t="shared" si="27"/>
        <v>0</v>
      </c>
      <c r="AS279" s="92">
        <f t="shared" si="28"/>
        <v>3267</v>
      </c>
      <c r="AU279" s="233">
        <v>1700</v>
      </c>
      <c r="AV279" s="234">
        <v>1700</v>
      </c>
      <c r="AW279" s="234">
        <v>185</v>
      </c>
      <c r="AX279" s="235">
        <v>1515</v>
      </c>
      <c r="AY279" s="233">
        <v>185</v>
      </c>
      <c r="AZ279" s="234">
        <v>185</v>
      </c>
      <c r="BA279" s="234">
        <v>185</v>
      </c>
      <c r="BB279" s="234">
        <v>185</v>
      </c>
      <c r="BC279" s="234">
        <v>185</v>
      </c>
      <c r="BD279" s="235">
        <v>590</v>
      </c>
      <c r="BE279" s="233">
        <v>-2264</v>
      </c>
      <c r="BF279" s="234">
        <v>-2264</v>
      </c>
      <c r="BG279" s="234">
        <v>-246</v>
      </c>
      <c r="BH279" s="235">
        <v>-2018</v>
      </c>
      <c r="BI279" s="233">
        <v>-246</v>
      </c>
      <c r="BJ279" s="234">
        <v>-246</v>
      </c>
      <c r="BK279" s="234">
        <v>-246</v>
      </c>
      <c r="BL279" s="234">
        <v>-246</v>
      </c>
      <c r="BM279" s="234">
        <v>-246</v>
      </c>
      <c r="BN279" s="235">
        <v>-788</v>
      </c>
      <c r="BO279" s="233">
        <v>-741</v>
      </c>
      <c r="BP279" s="234">
        <v>-656</v>
      </c>
      <c r="BQ279" s="234">
        <v>-85</v>
      </c>
      <c r="BR279" s="235">
        <v>-571</v>
      </c>
      <c r="BS279" s="233">
        <v>-85</v>
      </c>
      <c r="BT279" s="234">
        <v>-85</v>
      </c>
      <c r="BU279" s="234">
        <v>-85</v>
      </c>
      <c r="BV279" s="234">
        <v>-85</v>
      </c>
      <c r="BW279" s="234">
        <v>-85</v>
      </c>
      <c r="BX279" s="235">
        <v>-146</v>
      </c>
    </row>
    <row r="280" spans="1:76">
      <c r="A280" s="186" t="s">
        <v>1123</v>
      </c>
      <c r="B280" s="187">
        <v>0</v>
      </c>
      <c r="C280" s="187">
        <v>0</v>
      </c>
      <c r="D280" s="186">
        <v>5</v>
      </c>
      <c r="E280" s="186">
        <v>6</v>
      </c>
      <c r="F280" s="187">
        <v>6242</v>
      </c>
      <c r="G280" s="187">
        <v>5323</v>
      </c>
      <c r="H280" s="195">
        <v>735</v>
      </c>
      <c r="I280" s="187">
        <v>4.1699999999999982</v>
      </c>
      <c r="J280" s="187">
        <v>-184</v>
      </c>
      <c r="K280" s="187">
        <v>7004</v>
      </c>
      <c r="L280" s="187">
        <v>5552</v>
      </c>
      <c r="M280" s="187">
        <v>5250</v>
      </c>
      <c r="N280" s="187">
        <v>7488</v>
      </c>
      <c r="O280" s="187">
        <v>571</v>
      </c>
      <c r="P280" s="187">
        <v>209.81</v>
      </c>
      <c r="Q280" s="187">
        <v>0</v>
      </c>
      <c r="R280" s="187">
        <v>300</v>
      </c>
      <c r="S280" s="187">
        <v>-159</v>
      </c>
      <c r="T280" s="187">
        <v>2.8100000000000005</v>
      </c>
      <c r="U280" s="187">
        <v>0</v>
      </c>
      <c r="V280" s="187">
        <v>-46</v>
      </c>
      <c r="W280" s="187">
        <v>0</v>
      </c>
      <c r="X280" s="187">
        <v>446</v>
      </c>
      <c r="Y280" s="187">
        <v>262</v>
      </c>
      <c r="Z280" s="187">
        <v>0</v>
      </c>
      <c r="AA280" s="187">
        <v>-46</v>
      </c>
      <c r="AB280" s="187">
        <v>-46</v>
      </c>
      <c r="AC280" s="187">
        <v>-46</v>
      </c>
      <c r="AD280" s="187">
        <v>-46</v>
      </c>
      <c r="AE280" s="187">
        <v>-33</v>
      </c>
      <c r="AF280" s="187">
        <v>33</v>
      </c>
      <c r="AG280" s="175">
        <v>7.8</v>
      </c>
      <c r="AH280" s="188">
        <v>292</v>
      </c>
      <c r="AI280" s="92">
        <f t="shared" si="29"/>
        <v>0</v>
      </c>
      <c r="AJ280" s="198">
        <v>-64</v>
      </c>
      <c r="AK280" s="196">
        <v>-20</v>
      </c>
      <c r="AL280" s="197">
        <v>38</v>
      </c>
      <c r="AN280" s="174">
        <f t="shared" si="24"/>
        <v>734.81</v>
      </c>
      <c r="AO280" s="174">
        <f t="shared" si="25"/>
        <v>0.19000000000005457</v>
      </c>
      <c r="AQ280" s="92">
        <f t="shared" si="26"/>
        <v>6241.9999999999991</v>
      </c>
      <c r="AR280" s="92">
        <f t="shared" si="27"/>
        <v>0</v>
      </c>
      <c r="AS280" s="92">
        <f t="shared" si="28"/>
        <v>919</v>
      </c>
      <c r="AU280" s="233">
        <v>-159</v>
      </c>
      <c r="AV280" s="234">
        <v>-159</v>
      </c>
      <c r="AW280" s="234">
        <v>-20</v>
      </c>
      <c r="AX280" s="235">
        <v>-139</v>
      </c>
      <c r="AY280" s="233">
        <v>-20</v>
      </c>
      <c r="AZ280" s="234">
        <v>-20</v>
      </c>
      <c r="BA280" s="234">
        <v>-20</v>
      </c>
      <c r="BB280" s="234">
        <v>-20</v>
      </c>
      <c r="BC280" s="234">
        <v>-20</v>
      </c>
      <c r="BD280" s="235">
        <v>-39</v>
      </c>
      <c r="BE280" s="233">
        <v>300</v>
      </c>
      <c r="BF280" s="234">
        <v>300</v>
      </c>
      <c r="BG280" s="234">
        <v>38</v>
      </c>
      <c r="BH280" s="235">
        <v>262</v>
      </c>
      <c r="BI280" s="233">
        <v>38</v>
      </c>
      <c r="BJ280" s="234">
        <v>38</v>
      </c>
      <c r="BK280" s="234">
        <v>38</v>
      </c>
      <c r="BL280" s="234">
        <v>38</v>
      </c>
      <c r="BM280" s="234">
        <v>38</v>
      </c>
      <c r="BN280" s="235">
        <v>72</v>
      </c>
      <c r="BO280" s="233">
        <v>-435</v>
      </c>
      <c r="BP280" s="234">
        <v>-371</v>
      </c>
      <c r="BQ280" s="234">
        <v>-64</v>
      </c>
      <c r="BR280" s="235">
        <v>-307</v>
      </c>
      <c r="BS280" s="233">
        <v>-64</v>
      </c>
      <c r="BT280" s="234">
        <v>-64</v>
      </c>
      <c r="BU280" s="234">
        <v>-64</v>
      </c>
      <c r="BV280" s="234">
        <v>-64</v>
      </c>
      <c r="BW280" s="234">
        <v>-51</v>
      </c>
      <c r="BX280" s="235">
        <v>0</v>
      </c>
    </row>
    <row r="281" spans="1:76">
      <c r="A281" s="186" t="s">
        <v>1124</v>
      </c>
      <c r="B281" s="187">
        <v>0</v>
      </c>
      <c r="C281" s="187">
        <v>0</v>
      </c>
      <c r="D281" s="186">
        <v>0</v>
      </c>
      <c r="E281" s="186">
        <v>0</v>
      </c>
      <c r="F281" s="187">
        <v>0</v>
      </c>
      <c r="G281" s="187">
        <v>0</v>
      </c>
      <c r="H281" s="195">
        <v>0</v>
      </c>
      <c r="I281" s="187">
        <v>0</v>
      </c>
      <c r="J281" s="187">
        <v>0</v>
      </c>
      <c r="K281" s="187">
        <v>0</v>
      </c>
      <c r="L281" s="187">
        <v>0</v>
      </c>
      <c r="M281" s="187">
        <v>0</v>
      </c>
      <c r="N281" s="187">
        <v>0</v>
      </c>
      <c r="O281" s="187">
        <v>0</v>
      </c>
      <c r="P281" s="187">
        <v>0</v>
      </c>
      <c r="Q281" s="187">
        <v>0</v>
      </c>
      <c r="R281" s="187">
        <v>0</v>
      </c>
      <c r="S281" s="187">
        <v>0</v>
      </c>
      <c r="T281" s="187">
        <v>0</v>
      </c>
      <c r="U281" s="187">
        <v>0</v>
      </c>
      <c r="V281" s="187">
        <v>0</v>
      </c>
      <c r="W281" s="187">
        <v>0</v>
      </c>
      <c r="X281" s="187">
        <v>0</v>
      </c>
      <c r="Y281" s="187">
        <v>0</v>
      </c>
      <c r="Z281" s="187">
        <v>0</v>
      </c>
      <c r="AA281" s="187">
        <v>0</v>
      </c>
      <c r="AB281" s="187">
        <v>0</v>
      </c>
      <c r="AC281" s="187">
        <v>0</v>
      </c>
      <c r="AD281" s="187">
        <v>0</v>
      </c>
      <c r="AE281" s="187">
        <v>0</v>
      </c>
      <c r="AF281" s="187">
        <v>0</v>
      </c>
      <c r="AG281" s="175">
        <v>1</v>
      </c>
      <c r="AH281" s="188">
        <v>293</v>
      </c>
      <c r="AI281" s="92">
        <f t="shared" si="29"/>
        <v>0</v>
      </c>
      <c r="AJ281" s="198">
        <v>0</v>
      </c>
      <c r="AK281" s="196">
        <v>0</v>
      </c>
      <c r="AL281" s="197">
        <v>0</v>
      </c>
      <c r="AN281" s="174">
        <f t="shared" si="24"/>
        <v>0</v>
      </c>
      <c r="AO281" s="174">
        <f t="shared" si="25"/>
        <v>0</v>
      </c>
      <c r="AQ281" s="92">
        <f t="shared" si="26"/>
        <v>0</v>
      </c>
      <c r="AR281" s="92">
        <f t="shared" si="27"/>
        <v>0</v>
      </c>
      <c r="AS281" s="92">
        <f t="shared" si="28"/>
        <v>0</v>
      </c>
      <c r="AU281" s="233">
        <v>0</v>
      </c>
      <c r="AV281" s="234">
        <v>0</v>
      </c>
      <c r="AW281" s="234">
        <v>0</v>
      </c>
      <c r="AX281" s="235">
        <v>0</v>
      </c>
      <c r="AY281" s="233">
        <v>0</v>
      </c>
      <c r="AZ281" s="234">
        <v>0</v>
      </c>
      <c r="BA281" s="234">
        <v>0</v>
      </c>
      <c r="BB281" s="234">
        <v>0</v>
      </c>
      <c r="BC281" s="234">
        <v>0</v>
      </c>
      <c r="BD281" s="235">
        <v>0</v>
      </c>
      <c r="BE281" s="233">
        <v>0</v>
      </c>
      <c r="BF281" s="234">
        <v>0</v>
      </c>
      <c r="BG281" s="234">
        <v>0</v>
      </c>
      <c r="BH281" s="235">
        <v>0</v>
      </c>
      <c r="BI281" s="233">
        <v>0</v>
      </c>
      <c r="BJ281" s="234">
        <v>0</v>
      </c>
      <c r="BK281" s="234">
        <v>0</v>
      </c>
      <c r="BL281" s="234">
        <v>0</v>
      </c>
      <c r="BM281" s="234">
        <v>0</v>
      </c>
      <c r="BN281" s="235">
        <v>0</v>
      </c>
      <c r="BO281" s="233">
        <v>0</v>
      </c>
      <c r="BP281" s="234">
        <v>0</v>
      </c>
      <c r="BQ281" s="234">
        <v>0</v>
      </c>
      <c r="BR281" s="235">
        <v>0</v>
      </c>
      <c r="BS281" s="233">
        <v>0</v>
      </c>
      <c r="BT281" s="234">
        <v>0</v>
      </c>
      <c r="BU281" s="234">
        <v>0</v>
      </c>
      <c r="BV281" s="234">
        <v>0</v>
      </c>
      <c r="BW281" s="234">
        <v>0</v>
      </c>
      <c r="BX281" s="235">
        <v>0</v>
      </c>
    </row>
    <row r="282" spans="1:76">
      <c r="A282" s="51" t="s">
        <v>410</v>
      </c>
      <c r="B282" s="187">
        <v>0</v>
      </c>
      <c r="C282" s="187">
        <v>0</v>
      </c>
      <c r="D282" s="186">
        <v>0</v>
      </c>
      <c r="E282" s="186">
        <v>0</v>
      </c>
      <c r="F282" s="187">
        <v>0</v>
      </c>
      <c r="G282" s="187">
        <v>5284</v>
      </c>
      <c r="H282" s="195">
        <v>-5274</v>
      </c>
      <c r="I282" s="187">
        <v>0</v>
      </c>
      <c r="J282" s="187">
        <v>-46</v>
      </c>
      <c r="K282" s="187">
        <v>0</v>
      </c>
      <c r="L282" s="187">
        <v>0</v>
      </c>
      <c r="M282" s="187">
        <v>0</v>
      </c>
      <c r="N282" s="187">
        <v>0</v>
      </c>
      <c r="O282" s="187">
        <v>390</v>
      </c>
      <c r="P282" s="187">
        <v>201.9</v>
      </c>
      <c r="Q282" s="187">
        <v>0</v>
      </c>
      <c r="R282" s="187">
        <v>-5845</v>
      </c>
      <c r="S282" s="187">
        <v>0</v>
      </c>
      <c r="T282" s="187">
        <v>30.900000000000006</v>
      </c>
      <c r="U282" s="187">
        <v>0</v>
      </c>
      <c r="V282" s="187">
        <v>-5866</v>
      </c>
      <c r="W282" s="187">
        <v>0</v>
      </c>
      <c r="X282" s="187">
        <v>46</v>
      </c>
      <c r="Y282" s="187">
        <v>0</v>
      </c>
      <c r="Z282" s="187">
        <v>0</v>
      </c>
      <c r="AA282" s="187">
        <v>-21</v>
      </c>
      <c r="AB282" s="187">
        <v>-21</v>
      </c>
      <c r="AC282" s="187">
        <v>-4</v>
      </c>
      <c r="AD282" s="187">
        <v>0</v>
      </c>
      <c r="AE282" s="187">
        <v>0</v>
      </c>
      <c r="AF282" s="187">
        <v>0</v>
      </c>
      <c r="AG282" s="175">
        <v>1</v>
      </c>
      <c r="AH282" s="188">
        <v>54</v>
      </c>
      <c r="AI282" s="92">
        <f t="shared" si="29"/>
        <v>0</v>
      </c>
      <c r="AJ282" s="198">
        <v>-21</v>
      </c>
      <c r="AK282" s="196">
        <v>0</v>
      </c>
      <c r="AL282" s="197">
        <v>-5844</v>
      </c>
      <c r="AN282" s="174">
        <f t="shared" si="24"/>
        <v>-5273.1</v>
      </c>
      <c r="AO282" s="174">
        <f t="shared" si="25"/>
        <v>-0.8999999999996362</v>
      </c>
      <c r="AQ282" s="92">
        <f t="shared" si="26"/>
        <v>-3.694822225952521E-13</v>
      </c>
      <c r="AR282" s="92">
        <f t="shared" si="27"/>
        <v>-3.694822225952521E-13</v>
      </c>
      <c r="AS282" s="92">
        <f t="shared" si="28"/>
        <v>-5284</v>
      </c>
      <c r="AU282" s="233">
        <v>0</v>
      </c>
      <c r="AV282" s="234">
        <v>0</v>
      </c>
      <c r="AW282" s="234">
        <v>0</v>
      </c>
      <c r="AX282" s="235">
        <v>0</v>
      </c>
      <c r="AY282" s="233">
        <v>0</v>
      </c>
      <c r="AZ282" s="234">
        <v>0</v>
      </c>
      <c r="BA282" s="234">
        <v>0</v>
      </c>
      <c r="BB282" s="234">
        <v>0</v>
      </c>
      <c r="BC282" s="234">
        <v>0</v>
      </c>
      <c r="BD282" s="235">
        <v>0</v>
      </c>
      <c r="BE282" s="233">
        <v>-5844</v>
      </c>
      <c r="BF282" s="234">
        <v>-5844</v>
      </c>
      <c r="BG282" s="234">
        <v>-5844</v>
      </c>
      <c r="BH282" s="235">
        <v>0</v>
      </c>
      <c r="BI282" s="233">
        <v>0</v>
      </c>
      <c r="BJ282" s="234">
        <v>0</v>
      </c>
      <c r="BK282" s="234">
        <v>0</v>
      </c>
      <c r="BL282" s="234">
        <v>0</v>
      </c>
      <c r="BM282" s="234">
        <v>0</v>
      </c>
      <c r="BN282" s="235">
        <v>0</v>
      </c>
      <c r="BO282" s="233">
        <v>-88</v>
      </c>
      <c r="BP282" s="234">
        <v>-67</v>
      </c>
      <c r="BQ282" s="234">
        <v>-21</v>
      </c>
      <c r="BR282" s="235">
        <v>-46</v>
      </c>
      <c r="BS282" s="233">
        <v>-21</v>
      </c>
      <c r="BT282" s="234">
        <v>-21</v>
      </c>
      <c r="BU282" s="234">
        <v>-4</v>
      </c>
      <c r="BV282" s="234">
        <v>0</v>
      </c>
      <c r="BW282" s="234">
        <v>0</v>
      </c>
      <c r="BX282" s="235">
        <v>0</v>
      </c>
    </row>
    <row r="283" spans="1:76">
      <c r="A283" s="186" t="s">
        <v>1125</v>
      </c>
      <c r="B283" s="187">
        <v>0</v>
      </c>
      <c r="C283" s="187">
        <v>0</v>
      </c>
      <c r="D283" s="186">
        <v>8</v>
      </c>
      <c r="E283" s="186">
        <v>8</v>
      </c>
      <c r="F283" s="187">
        <v>272511</v>
      </c>
      <c r="G283" s="187">
        <v>94574</v>
      </c>
      <c r="H283" s="195">
        <v>207870</v>
      </c>
      <c r="I283" s="187">
        <v>1946.0999999999997</v>
      </c>
      <c r="J283" s="187">
        <v>-31504</v>
      </c>
      <c r="K283" s="187">
        <v>284267</v>
      </c>
      <c r="L283" s="187">
        <v>260541</v>
      </c>
      <c r="M283" s="187">
        <v>249831</v>
      </c>
      <c r="N283" s="187">
        <v>297502</v>
      </c>
      <c r="O283" s="187">
        <v>3989</v>
      </c>
      <c r="P283" s="187">
        <v>3498.0599999999995</v>
      </c>
      <c r="Q283" s="187">
        <v>205383</v>
      </c>
      <c r="R283" s="187">
        <v>-2872</v>
      </c>
      <c r="S283" s="187">
        <v>-31465</v>
      </c>
      <c r="T283" s="187">
        <v>596.05999999999972</v>
      </c>
      <c r="U283" s="187">
        <v>205383</v>
      </c>
      <c r="V283" s="187">
        <v>-5000</v>
      </c>
      <c r="W283" s="187">
        <v>2479</v>
      </c>
      <c r="X283" s="187">
        <v>29025</v>
      </c>
      <c r="Y283" s="187">
        <v>0</v>
      </c>
      <c r="Z283" s="187">
        <v>0</v>
      </c>
      <c r="AA283" s="187">
        <v>-5000</v>
      </c>
      <c r="AB283" s="187">
        <v>-5000</v>
      </c>
      <c r="AC283" s="187">
        <v>-5000</v>
      </c>
      <c r="AD283" s="187">
        <v>-5000</v>
      </c>
      <c r="AE283" s="187">
        <v>-5000</v>
      </c>
      <c r="AF283" s="187">
        <v>-6504</v>
      </c>
      <c r="AG283" s="175">
        <v>7.3</v>
      </c>
      <c r="AH283" s="188">
        <v>294</v>
      </c>
      <c r="AI283" s="92">
        <f t="shared" si="29"/>
        <v>0</v>
      </c>
      <c r="AJ283" s="198">
        <v>-297</v>
      </c>
      <c r="AK283" s="196">
        <v>-4310</v>
      </c>
      <c r="AL283" s="197">
        <v>-393</v>
      </c>
      <c r="AN283" s="174">
        <f t="shared" si="24"/>
        <v>207870.06</v>
      </c>
      <c r="AO283" s="174">
        <f t="shared" si="25"/>
        <v>-5.9999999997671694E-2</v>
      </c>
      <c r="AQ283" s="92">
        <f t="shared" si="26"/>
        <v>272511</v>
      </c>
      <c r="AR283" s="92">
        <f t="shared" si="27"/>
        <v>0</v>
      </c>
      <c r="AS283" s="92">
        <f t="shared" si="28"/>
        <v>177937</v>
      </c>
      <c r="AU283" s="233">
        <v>-31465</v>
      </c>
      <c r="AV283" s="234">
        <v>-31465</v>
      </c>
      <c r="AW283" s="234">
        <v>-4310</v>
      </c>
      <c r="AX283" s="235">
        <v>-27155</v>
      </c>
      <c r="AY283" s="233">
        <v>-4310</v>
      </c>
      <c r="AZ283" s="234">
        <v>-4310</v>
      </c>
      <c r="BA283" s="234">
        <v>-4310</v>
      </c>
      <c r="BB283" s="234">
        <v>-4310</v>
      </c>
      <c r="BC283" s="234">
        <v>-4310</v>
      </c>
      <c r="BD283" s="235">
        <v>-5605</v>
      </c>
      <c r="BE283" s="233">
        <v>-2872</v>
      </c>
      <c r="BF283" s="234">
        <v>-2872</v>
      </c>
      <c r="BG283" s="234">
        <v>-393</v>
      </c>
      <c r="BH283" s="235">
        <v>-2479</v>
      </c>
      <c r="BI283" s="233">
        <v>-393</v>
      </c>
      <c r="BJ283" s="234">
        <v>-393</v>
      </c>
      <c r="BK283" s="234">
        <v>-393</v>
      </c>
      <c r="BL283" s="234">
        <v>-393</v>
      </c>
      <c r="BM283" s="234">
        <v>-393</v>
      </c>
      <c r="BN283" s="235">
        <v>-514</v>
      </c>
      <c r="BO283" s="233">
        <v>-2464</v>
      </c>
      <c r="BP283" s="234">
        <v>-2167</v>
      </c>
      <c r="BQ283" s="234">
        <v>-297</v>
      </c>
      <c r="BR283" s="235">
        <v>-1870</v>
      </c>
      <c r="BS283" s="233">
        <v>-297</v>
      </c>
      <c r="BT283" s="234">
        <v>-297</v>
      </c>
      <c r="BU283" s="234">
        <v>-297</v>
      </c>
      <c r="BV283" s="234">
        <v>-297</v>
      </c>
      <c r="BW283" s="234">
        <v>-297</v>
      </c>
      <c r="BX283" s="235">
        <v>-385</v>
      </c>
    </row>
    <row r="284" spans="1:76">
      <c r="A284" s="186" t="s">
        <v>803</v>
      </c>
      <c r="B284" s="187">
        <v>0</v>
      </c>
      <c r="C284" s="187">
        <v>0</v>
      </c>
      <c r="D284" s="186">
        <v>0</v>
      </c>
      <c r="E284" s="186">
        <v>0</v>
      </c>
      <c r="F284" s="187">
        <v>0</v>
      </c>
      <c r="G284" s="187">
        <v>5833</v>
      </c>
      <c r="H284" s="195">
        <v>-5880</v>
      </c>
      <c r="I284" s="187">
        <v>0</v>
      </c>
      <c r="J284" s="187">
        <v>-507</v>
      </c>
      <c r="K284" s="187">
        <v>0</v>
      </c>
      <c r="L284" s="187">
        <v>0</v>
      </c>
      <c r="M284" s="187">
        <v>0</v>
      </c>
      <c r="N284" s="187">
        <v>0</v>
      </c>
      <c r="O284" s="187">
        <v>195</v>
      </c>
      <c r="P284" s="187">
        <v>215</v>
      </c>
      <c r="Q284" s="187">
        <v>0</v>
      </c>
      <c r="R284" s="187">
        <v>-6243</v>
      </c>
      <c r="S284" s="187">
        <v>0</v>
      </c>
      <c r="T284" s="187">
        <v>0</v>
      </c>
      <c r="U284" s="187">
        <v>0</v>
      </c>
      <c r="V284" s="187">
        <v>-6290</v>
      </c>
      <c r="W284" s="187">
        <v>0</v>
      </c>
      <c r="X284" s="187">
        <v>507</v>
      </c>
      <c r="Y284" s="187">
        <v>0</v>
      </c>
      <c r="Z284" s="187">
        <v>0</v>
      </c>
      <c r="AA284" s="187">
        <v>-47</v>
      </c>
      <c r="AB284" s="187">
        <v>-47</v>
      </c>
      <c r="AC284" s="187">
        <v>-47</v>
      </c>
      <c r="AD284" s="187">
        <v>-47</v>
      </c>
      <c r="AE284" s="187">
        <v>-47</v>
      </c>
      <c r="AF284" s="187">
        <v>-272</v>
      </c>
      <c r="AG284" s="175">
        <v>1</v>
      </c>
      <c r="AH284" s="188">
        <v>295</v>
      </c>
      <c r="AI284" s="92">
        <f t="shared" si="29"/>
        <v>0</v>
      </c>
      <c r="AJ284" s="198">
        <v>-47</v>
      </c>
      <c r="AK284" s="196">
        <v>0</v>
      </c>
      <c r="AL284" s="197">
        <v>-6243</v>
      </c>
      <c r="AN284" s="174">
        <f t="shared" si="24"/>
        <v>-5880</v>
      </c>
      <c r="AO284" s="174">
        <f t="shared" si="25"/>
        <v>0</v>
      </c>
      <c r="AQ284" s="92">
        <f t="shared" si="26"/>
        <v>0</v>
      </c>
      <c r="AR284" s="92">
        <f t="shared" si="27"/>
        <v>0</v>
      </c>
      <c r="AS284" s="92">
        <f t="shared" si="28"/>
        <v>-5833</v>
      </c>
      <c r="AU284" s="233">
        <v>0</v>
      </c>
      <c r="AV284" s="234">
        <v>0</v>
      </c>
      <c r="AW284" s="234">
        <v>0</v>
      </c>
      <c r="AX284" s="235">
        <v>0</v>
      </c>
      <c r="AY284" s="233">
        <v>0</v>
      </c>
      <c r="AZ284" s="234">
        <v>0</v>
      </c>
      <c r="BA284" s="234">
        <v>0</v>
      </c>
      <c r="BB284" s="234">
        <v>0</v>
      </c>
      <c r="BC284" s="234">
        <v>0</v>
      </c>
      <c r="BD284" s="235">
        <v>0</v>
      </c>
      <c r="BE284" s="233">
        <v>-6243</v>
      </c>
      <c r="BF284" s="234">
        <v>-6243</v>
      </c>
      <c r="BG284" s="234">
        <v>-6243</v>
      </c>
      <c r="BH284" s="235">
        <v>0</v>
      </c>
      <c r="BI284" s="233">
        <v>0</v>
      </c>
      <c r="BJ284" s="234">
        <v>0</v>
      </c>
      <c r="BK284" s="234">
        <v>0</v>
      </c>
      <c r="BL284" s="234">
        <v>0</v>
      </c>
      <c r="BM284" s="234">
        <v>0</v>
      </c>
      <c r="BN284" s="235">
        <v>0</v>
      </c>
      <c r="BO284" s="233">
        <v>-601</v>
      </c>
      <c r="BP284" s="234">
        <v>-554</v>
      </c>
      <c r="BQ284" s="234">
        <v>-47</v>
      </c>
      <c r="BR284" s="235">
        <v>-507</v>
      </c>
      <c r="BS284" s="233">
        <v>-47</v>
      </c>
      <c r="BT284" s="234">
        <v>-47</v>
      </c>
      <c r="BU284" s="234">
        <v>-47</v>
      </c>
      <c r="BV284" s="234">
        <v>-47</v>
      </c>
      <c r="BW284" s="234">
        <v>-47</v>
      </c>
      <c r="BX284" s="235">
        <v>-272</v>
      </c>
    </row>
    <row r="285" spans="1:76">
      <c r="A285" s="186" t="s">
        <v>1126</v>
      </c>
      <c r="B285" s="187">
        <v>0</v>
      </c>
      <c r="C285" s="187">
        <v>0</v>
      </c>
      <c r="D285" s="186">
        <v>18</v>
      </c>
      <c r="E285" s="186">
        <v>18</v>
      </c>
      <c r="F285" s="187">
        <v>43254</v>
      </c>
      <c r="G285" s="187">
        <v>29306</v>
      </c>
      <c r="H285" s="195">
        <v>4412</v>
      </c>
      <c r="I285" s="187">
        <v>39.709999999999951</v>
      </c>
      <c r="J285" s="187">
        <v>7280</v>
      </c>
      <c r="K285" s="187">
        <v>48464</v>
      </c>
      <c r="L285" s="187">
        <v>38430</v>
      </c>
      <c r="M285" s="187">
        <v>35945</v>
      </c>
      <c r="N285" s="187">
        <v>52243</v>
      </c>
      <c r="O285" s="187">
        <v>2649</v>
      </c>
      <c r="P285" s="187">
        <v>1137.1500000000001</v>
      </c>
      <c r="Q285" s="187">
        <v>0</v>
      </c>
      <c r="R285" s="187">
        <v>9964</v>
      </c>
      <c r="S285" s="187">
        <v>223</v>
      </c>
      <c r="T285" s="187">
        <v>25.150000000000006</v>
      </c>
      <c r="U285" s="187">
        <v>0</v>
      </c>
      <c r="V285" s="187">
        <v>626</v>
      </c>
      <c r="W285" s="187">
        <v>0</v>
      </c>
      <c r="X285" s="187">
        <v>2079</v>
      </c>
      <c r="Y285" s="187">
        <v>9154</v>
      </c>
      <c r="Z285" s="187">
        <v>205</v>
      </c>
      <c r="AA285" s="187">
        <v>626</v>
      </c>
      <c r="AB285" s="187">
        <v>626</v>
      </c>
      <c r="AC285" s="187">
        <v>626</v>
      </c>
      <c r="AD285" s="187">
        <v>626</v>
      </c>
      <c r="AE285" s="187">
        <v>626</v>
      </c>
      <c r="AF285" s="187">
        <v>4150</v>
      </c>
      <c r="AG285" s="175">
        <v>12.3</v>
      </c>
      <c r="AH285" s="188">
        <v>296</v>
      </c>
      <c r="AI285" s="92">
        <f t="shared" si="29"/>
        <v>0</v>
      </c>
      <c r="AJ285" s="198">
        <v>-202</v>
      </c>
      <c r="AK285" s="196">
        <v>18</v>
      </c>
      <c r="AL285" s="197">
        <v>810</v>
      </c>
      <c r="AN285" s="174">
        <f t="shared" si="24"/>
        <v>4412.1499999999996</v>
      </c>
      <c r="AO285" s="174">
        <f t="shared" si="25"/>
        <v>-0.1499999999996362</v>
      </c>
      <c r="AQ285" s="92">
        <f t="shared" si="26"/>
        <v>43254</v>
      </c>
      <c r="AR285" s="92">
        <f t="shared" si="27"/>
        <v>0</v>
      </c>
      <c r="AS285" s="92">
        <f t="shared" si="28"/>
        <v>13948</v>
      </c>
      <c r="AU285" s="233">
        <v>223</v>
      </c>
      <c r="AV285" s="234">
        <v>223</v>
      </c>
      <c r="AW285" s="234">
        <v>18</v>
      </c>
      <c r="AX285" s="235">
        <v>205</v>
      </c>
      <c r="AY285" s="233">
        <v>18</v>
      </c>
      <c r="AZ285" s="234">
        <v>18</v>
      </c>
      <c r="BA285" s="234">
        <v>18</v>
      </c>
      <c r="BB285" s="234">
        <v>18</v>
      </c>
      <c r="BC285" s="234">
        <v>18</v>
      </c>
      <c r="BD285" s="235">
        <v>115</v>
      </c>
      <c r="BE285" s="233">
        <v>9964</v>
      </c>
      <c r="BF285" s="234">
        <v>9964</v>
      </c>
      <c r="BG285" s="234">
        <v>810</v>
      </c>
      <c r="BH285" s="235">
        <v>9154</v>
      </c>
      <c r="BI285" s="233">
        <v>810</v>
      </c>
      <c r="BJ285" s="234">
        <v>810</v>
      </c>
      <c r="BK285" s="234">
        <v>810</v>
      </c>
      <c r="BL285" s="234">
        <v>810</v>
      </c>
      <c r="BM285" s="234">
        <v>810</v>
      </c>
      <c r="BN285" s="235">
        <v>5104</v>
      </c>
      <c r="BO285" s="233">
        <v>-2483</v>
      </c>
      <c r="BP285" s="234">
        <v>-2281</v>
      </c>
      <c r="BQ285" s="234">
        <v>-202</v>
      </c>
      <c r="BR285" s="235">
        <v>-2079</v>
      </c>
      <c r="BS285" s="233">
        <v>-202</v>
      </c>
      <c r="BT285" s="234">
        <v>-202</v>
      </c>
      <c r="BU285" s="234">
        <v>-202</v>
      </c>
      <c r="BV285" s="234">
        <v>-202</v>
      </c>
      <c r="BW285" s="234">
        <v>-202</v>
      </c>
      <c r="BX285" s="235">
        <v>-1069</v>
      </c>
    </row>
    <row r="286" spans="1:76">
      <c r="A286" s="186" t="s">
        <v>1127</v>
      </c>
      <c r="B286" s="187">
        <v>3</v>
      </c>
      <c r="C286" s="187">
        <v>0</v>
      </c>
      <c r="D286" s="186">
        <v>443</v>
      </c>
      <c r="E286" s="186">
        <v>483</v>
      </c>
      <c r="F286" s="187">
        <v>1089086</v>
      </c>
      <c r="G286" s="187">
        <v>1050702</v>
      </c>
      <c r="H286" s="195">
        <v>103911</v>
      </c>
      <c r="I286" s="187">
        <v>27961.639999999978</v>
      </c>
      <c r="J286" s="187">
        <v>-93278</v>
      </c>
      <c r="K286" s="187">
        <v>1178886</v>
      </c>
      <c r="L286" s="187">
        <v>1005043</v>
      </c>
      <c r="M286" s="187">
        <v>958996</v>
      </c>
      <c r="N286" s="187">
        <v>1243068</v>
      </c>
      <c r="O286" s="187">
        <v>76490</v>
      </c>
      <c r="P286" s="187">
        <v>39756.559999999976</v>
      </c>
      <c r="Q286" s="187">
        <v>0</v>
      </c>
      <c r="R286" s="187">
        <v>-128031</v>
      </c>
      <c r="S286" s="187">
        <v>71054</v>
      </c>
      <c r="T286" s="187">
        <v>20885.559999999976</v>
      </c>
      <c r="U286" s="187">
        <v>0</v>
      </c>
      <c r="V286" s="187">
        <v>-12335</v>
      </c>
      <c r="W286" s="187">
        <v>113805</v>
      </c>
      <c r="X286" s="187">
        <v>42632</v>
      </c>
      <c r="Y286" s="187">
        <v>0</v>
      </c>
      <c r="Z286" s="187">
        <v>63159</v>
      </c>
      <c r="AA286" s="187">
        <v>-12335</v>
      </c>
      <c r="AB286" s="187">
        <v>-12335</v>
      </c>
      <c r="AC286" s="187">
        <v>-12335</v>
      </c>
      <c r="AD286" s="187">
        <v>-12335</v>
      </c>
      <c r="AE286" s="187">
        <v>-12335</v>
      </c>
      <c r="AF286" s="187">
        <v>-31603</v>
      </c>
      <c r="AG286" s="175">
        <v>9</v>
      </c>
      <c r="AH286" s="188">
        <v>6</v>
      </c>
      <c r="AI286" s="92">
        <f t="shared" si="29"/>
        <v>0</v>
      </c>
      <c r="AJ286" s="198">
        <v>-6004</v>
      </c>
      <c r="AK286" s="196">
        <v>7895</v>
      </c>
      <c r="AL286" s="197">
        <v>-14226</v>
      </c>
      <c r="AN286" s="174">
        <f t="shared" si="24"/>
        <v>103911.55999999997</v>
      </c>
      <c r="AO286" s="174">
        <f t="shared" si="25"/>
        <v>-0.55999999996856786</v>
      </c>
      <c r="AQ286" s="92">
        <f t="shared" si="26"/>
        <v>1089086</v>
      </c>
      <c r="AR286" s="92">
        <f t="shared" si="27"/>
        <v>0</v>
      </c>
      <c r="AS286" s="92">
        <f t="shared" si="28"/>
        <v>38383.999999999993</v>
      </c>
      <c r="AU286" s="233">
        <v>71054</v>
      </c>
      <c r="AV286" s="234">
        <v>71054</v>
      </c>
      <c r="AW286" s="234">
        <v>7895</v>
      </c>
      <c r="AX286" s="235">
        <v>63159</v>
      </c>
      <c r="AY286" s="233">
        <v>7895</v>
      </c>
      <c r="AZ286" s="234">
        <v>7895</v>
      </c>
      <c r="BA286" s="234">
        <v>7895</v>
      </c>
      <c r="BB286" s="234">
        <v>7895</v>
      </c>
      <c r="BC286" s="234">
        <v>7895</v>
      </c>
      <c r="BD286" s="235">
        <v>23684</v>
      </c>
      <c r="BE286" s="233">
        <v>-128030</v>
      </c>
      <c r="BF286" s="234">
        <v>-128030</v>
      </c>
      <c r="BG286" s="234">
        <v>-14226</v>
      </c>
      <c r="BH286" s="235">
        <v>-113804</v>
      </c>
      <c r="BI286" s="233">
        <v>-14226</v>
      </c>
      <c r="BJ286" s="234">
        <v>-14226</v>
      </c>
      <c r="BK286" s="234">
        <v>-14226</v>
      </c>
      <c r="BL286" s="234">
        <v>-14226</v>
      </c>
      <c r="BM286" s="234">
        <v>-14226</v>
      </c>
      <c r="BN286" s="235">
        <v>-42674</v>
      </c>
      <c r="BO286" s="233">
        <v>-54640</v>
      </c>
      <c r="BP286" s="234">
        <v>-48636</v>
      </c>
      <c r="BQ286" s="234">
        <v>-6004</v>
      </c>
      <c r="BR286" s="235">
        <v>-42632</v>
      </c>
      <c r="BS286" s="233">
        <v>-6004</v>
      </c>
      <c r="BT286" s="234">
        <v>-6004</v>
      </c>
      <c r="BU286" s="234">
        <v>-6004</v>
      </c>
      <c r="BV286" s="234">
        <v>-6004</v>
      </c>
      <c r="BW286" s="234">
        <v>-6004</v>
      </c>
      <c r="BX286" s="235">
        <v>-12612</v>
      </c>
    </row>
    <row r="287" spans="1:76">
      <c r="A287" s="186" t="s">
        <v>1128</v>
      </c>
      <c r="B287" s="187">
        <v>1</v>
      </c>
      <c r="C287" s="187">
        <v>0</v>
      </c>
      <c r="D287" s="186">
        <v>138</v>
      </c>
      <c r="E287" s="186">
        <v>155</v>
      </c>
      <c r="F287" s="187">
        <v>424340</v>
      </c>
      <c r="G287" s="187">
        <v>625554</v>
      </c>
      <c r="H287" s="195">
        <v>40336</v>
      </c>
      <c r="I287" s="187">
        <v>5197.4600000000009</v>
      </c>
      <c r="J287" s="187">
        <v>-257370</v>
      </c>
      <c r="K287" s="187">
        <v>467214</v>
      </c>
      <c r="L287" s="187">
        <v>384119</v>
      </c>
      <c r="M287" s="187">
        <v>360825</v>
      </c>
      <c r="N287" s="187">
        <v>501646</v>
      </c>
      <c r="O287" s="187">
        <v>48506</v>
      </c>
      <c r="P287" s="187">
        <v>23623.45</v>
      </c>
      <c r="Q287" s="187">
        <v>-2020</v>
      </c>
      <c r="R287" s="187">
        <v>-200110</v>
      </c>
      <c r="S287" s="187">
        <v>-50278</v>
      </c>
      <c r="T287" s="187">
        <v>20935.45</v>
      </c>
      <c r="U287" s="187">
        <v>-2020</v>
      </c>
      <c r="V287" s="187">
        <v>-29774</v>
      </c>
      <c r="W287" s="187">
        <v>179691</v>
      </c>
      <c r="X287" s="187">
        <v>77679</v>
      </c>
      <c r="Y287" s="187">
        <v>0</v>
      </c>
      <c r="Z287" s="187">
        <v>0</v>
      </c>
      <c r="AA287" s="187">
        <v>-29774</v>
      </c>
      <c r="AB287" s="187">
        <v>-29774</v>
      </c>
      <c r="AC287" s="187">
        <v>-29774</v>
      </c>
      <c r="AD287" s="187">
        <v>-29774</v>
      </c>
      <c r="AE287" s="187">
        <v>-29774</v>
      </c>
      <c r="AF287" s="187">
        <v>-108500</v>
      </c>
      <c r="AG287" s="175">
        <v>9.8000000000000007</v>
      </c>
      <c r="AH287" s="188">
        <v>13</v>
      </c>
      <c r="AI287" s="92">
        <f t="shared" si="29"/>
        <v>0</v>
      </c>
      <c r="AJ287" s="198">
        <v>-4225</v>
      </c>
      <c r="AK287" s="196">
        <v>-5130</v>
      </c>
      <c r="AL287" s="197">
        <v>-20419</v>
      </c>
      <c r="AN287" s="174">
        <f t="shared" si="24"/>
        <v>40335.449999999997</v>
      </c>
      <c r="AO287" s="174">
        <f t="shared" si="25"/>
        <v>0.55000000000291038</v>
      </c>
      <c r="AQ287" s="92">
        <f t="shared" si="26"/>
        <v>424340</v>
      </c>
      <c r="AR287" s="92">
        <f t="shared" si="27"/>
        <v>0</v>
      </c>
      <c r="AS287" s="92">
        <f t="shared" si="28"/>
        <v>-201214</v>
      </c>
      <c r="AU287" s="233">
        <v>-50278</v>
      </c>
      <c r="AV287" s="234">
        <v>-50278</v>
      </c>
      <c r="AW287" s="234">
        <v>-5130</v>
      </c>
      <c r="AX287" s="235">
        <v>-45148</v>
      </c>
      <c r="AY287" s="233">
        <v>-5130</v>
      </c>
      <c r="AZ287" s="234">
        <v>-5130</v>
      </c>
      <c r="BA287" s="234">
        <v>-5130</v>
      </c>
      <c r="BB287" s="234">
        <v>-5130</v>
      </c>
      <c r="BC287" s="234">
        <v>-5130</v>
      </c>
      <c r="BD287" s="235">
        <v>-19498</v>
      </c>
      <c r="BE287" s="233">
        <v>-200111</v>
      </c>
      <c r="BF287" s="234">
        <v>-200111</v>
      </c>
      <c r="BG287" s="234">
        <v>-20419</v>
      </c>
      <c r="BH287" s="235">
        <v>-179692</v>
      </c>
      <c r="BI287" s="233">
        <v>-20419</v>
      </c>
      <c r="BJ287" s="234">
        <v>-20419</v>
      </c>
      <c r="BK287" s="234">
        <v>-20419</v>
      </c>
      <c r="BL287" s="234">
        <v>-20419</v>
      </c>
      <c r="BM287" s="234">
        <v>-20419</v>
      </c>
      <c r="BN287" s="235">
        <v>-77597</v>
      </c>
      <c r="BO287" s="233">
        <v>-40981</v>
      </c>
      <c r="BP287" s="234">
        <v>-36756</v>
      </c>
      <c r="BQ287" s="234">
        <v>-4225</v>
      </c>
      <c r="BR287" s="235">
        <v>-32531</v>
      </c>
      <c r="BS287" s="233">
        <v>-4225</v>
      </c>
      <c r="BT287" s="234">
        <v>-4225</v>
      </c>
      <c r="BU287" s="234">
        <v>-4225</v>
      </c>
      <c r="BV287" s="234">
        <v>-4225</v>
      </c>
      <c r="BW287" s="234">
        <v>-4225</v>
      </c>
      <c r="BX287" s="235">
        <v>-11406</v>
      </c>
    </row>
    <row r="288" spans="1:76">
      <c r="A288" s="186" t="s">
        <v>1129</v>
      </c>
      <c r="B288" s="187">
        <v>0</v>
      </c>
      <c r="C288" s="187">
        <v>0</v>
      </c>
      <c r="D288" s="186">
        <v>7</v>
      </c>
      <c r="E288" s="186">
        <v>8</v>
      </c>
      <c r="F288" s="187">
        <v>5846</v>
      </c>
      <c r="G288" s="187">
        <v>8007</v>
      </c>
      <c r="H288" s="195">
        <v>1185</v>
      </c>
      <c r="I288" s="187">
        <v>0</v>
      </c>
      <c r="J288" s="187">
        <v>-3909</v>
      </c>
      <c r="K288" s="187">
        <v>6521</v>
      </c>
      <c r="L288" s="187">
        <v>5255</v>
      </c>
      <c r="M288" s="187">
        <v>4819</v>
      </c>
      <c r="N288" s="187">
        <v>7143</v>
      </c>
      <c r="O288" s="187">
        <v>1197</v>
      </c>
      <c r="P288" s="187">
        <v>328</v>
      </c>
      <c r="Q288" s="187">
        <v>0</v>
      </c>
      <c r="R288" s="187">
        <v>-3790</v>
      </c>
      <c r="S288" s="187">
        <v>104</v>
      </c>
      <c r="T288" s="187">
        <v>0</v>
      </c>
      <c r="U288" s="187">
        <v>0</v>
      </c>
      <c r="V288" s="187">
        <v>-340</v>
      </c>
      <c r="W288" s="187">
        <v>3487</v>
      </c>
      <c r="X288" s="187">
        <v>518</v>
      </c>
      <c r="Y288" s="187">
        <v>0</v>
      </c>
      <c r="Z288" s="187">
        <v>96</v>
      </c>
      <c r="AA288" s="187">
        <v>-340</v>
      </c>
      <c r="AB288" s="187">
        <v>-340</v>
      </c>
      <c r="AC288" s="187">
        <v>-340</v>
      </c>
      <c r="AD288" s="187">
        <v>-340</v>
      </c>
      <c r="AE288" s="187">
        <v>-340</v>
      </c>
      <c r="AF288" s="187">
        <v>-2209</v>
      </c>
      <c r="AG288" s="175">
        <v>12.5</v>
      </c>
      <c r="AH288" s="188">
        <v>571</v>
      </c>
      <c r="AI288" s="92">
        <f t="shared" si="29"/>
        <v>0</v>
      </c>
      <c r="AJ288" s="198">
        <v>-45</v>
      </c>
      <c r="AK288" s="196">
        <v>8</v>
      </c>
      <c r="AL288" s="197">
        <v>-303</v>
      </c>
      <c r="AN288" s="174">
        <f t="shared" si="24"/>
        <v>1185</v>
      </c>
      <c r="AO288" s="174">
        <f t="shared" si="25"/>
        <v>0</v>
      </c>
      <c r="AQ288" s="92">
        <f t="shared" si="26"/>
        <v>5846</v>
      </c>
      <c r="AR288" s="92">
        <f t="shared" si="27"/>
        <v>0</v>
      </c>
      <c r="AS288" s="92">
        <f t="shared" si="28"/>
        <v>-2161</v>
      </c>
      <c r="AU288" s="233">
        <v>104</v>
      </c>
      <c r="AV288" s="234">
        <v>104</v>
      </c>
      <c r="AW288" s="234">
        <v>8</v>
      </c>
      <c r="AX288" s="235">
        <v>96</v>
      </c>
      <c r="AY288" s="233">
        <v>8</v>
      </c>
      <c r="AZ288" s="234">
        <v>8</v>
      </c>
      <c r="BA288" s="234">
        <v>8</v>
      </c>
      <c r="BB288" s="234">
        <v>8</v>
      </c>
      <c r="BC288" s="234">
        <v>8</v>
      </c>
      <c r="BD288" s="235">
        <v>56</v>
      </c>
      <c r="BE288" s="233">
        <v>-3790</v>
      </c>
      <c r="BF288" s="234">
        <v>-3790</v>
      </c>
      <c r="BG288" s="234">
        <v>-303</v>
      </c>
      <c r="BH288" s="235">
        <v>-3487</v>
      </c>
      <c r="BI288" s="233">
        <v>-303</v>
      </c>
      <c r="BJ288" s="234">
        <v>-303</v>
      </c>
      <c r="BK288" s="234">
        <v>-303</v>
      </c>
      <c r="BL288" s="234">
        <v>-303</v>
      </c>
      <c r="BM288" s="234">
        <v>-303</v>
      </c>
      <c r="BN288" s="235">
        <v>-1972</v>
      </c>
      <c r="BO288" s="233">
        <v>-608</v>
      </c>
      <c r="BP288" s="234">
        <v>-563</v>
      </c>
      <c r="BQ288" s="234">
        <v>-45</v>
      </c>
      <c r="BR288" s="235">
        <v>-518</v>
      </c>
      <c r="BS288" s="233">
        <v>-45</v>
      </c>
      <c r="BT288" s="234">
        <v>-45</v>
      </c>
      <c r="BU288" s="234">
        <v>-45</v>
      </c>
      <c r="BV288" s="234">
        <v>-45</v>
      </c>
      <c r="BW288" s="234">
        <v>-45</v>
      </c>
      <c r="BX288" s="235">
        <v>-293</v>
      </c>
    </row>
    <row r="289" spans="1:76">
      <c r="A289" s="186" t="s">
        <v>1130</v>
      </c>
      <c r="B289" s="187">
        <v>0</v>
      </c>
      <c r="C289" s="187">
        <v>0</v>
      </c>
      <c r="D289" s="186">
        <v>0</v>
      </c>
      <c r="E289" s="186">
        <v>1</v>
      </c>
      <c r="F289" s="187">
        <v>0</v>
      </c>
      <c r="G289" s="187">
        <v>2053</v>
      </c>
      <c r="H289" s="195">
        <v>-1716</v>
      </c>
      <c r="I289" s="187">
        <v>0</v>
      </c>
      <c r="J289" s="187">
        <v>0</v>
      </c>
      <c r="K289" s="187">
        <v>0</v>
      </c>
      <c r="L289" s="187">
        <v>0</v>
      </c>
      <c r="M289" s="187">
        <v>0</v>
      </c>
      <c r="N289" s="187">
        <v>0</v>
      </c>
      <c r="O289" s="187">
        <v>210</v>
      </c>
      <c r="P289" s="187">
        <v>74.450000000000045</v>
      </c>
      <c r="Q289" s="187">
        <v>0</v>
      </c>
      <c r="R289" s="187">
        <v>-2000</v>
      </c>
      <c r="S289" s="187">
        <v>0</v>
      </c>
      <c r="T289" s="187">
        <v>337.45000000000005</v>
      </c>
      <c r="U289" s="187">
        <v>0</v>
      </c>
      <c r="V289" s="187">
        <v>-2000</v>
      </c>
      <c r="W289" s="187">
        <v>0</v>
      </c>
      <c r="X289" s="187">
        <v>0</v>
      </c>
      <c r="Y289" s="187">
        <v>0</v>
      </c>
      <c r="Z289" s="187">
        <v>0</v>
      </c>
      <c r="AA289" s="187">
        <v>0</v>
      </c>
      <c r="AB289" s="187">
        <v>0</v>
      </c>
      <c r="AC289" s="187">
        <v>0</v>
      </c>
      <c r="AD289" s="187">
        <v>0</v>
      </c>
      <c r="AE289" s="187">
        <v>0</v>
      </c>
      <c r="AF289" s="187">
        <v>0</v>
      </c>
      <c r="AG289" s="175">
        <v>1</v>
      </c>
      <c r="AH289" s="188">
        <v>297</v>
      </c>
      <c r="AI289" s="92">
        <f t="shared" si="29"/>
        <v>0</v>
      </c>
      <c r="AJ289" s="198">
        <v>0</v>
      </c>
      <c r="AK289" s="196">
        <v>0</v>
      </c>
      <c r="AL289" s="197">
        <v>-2001</v>
      </c>
      <c r="AN289" s="174">
        <f t="shared" si="24"/>
        <v>-1716.55</v>
      </c>
      <c r="AO289" s="156">
        <f t="shared" si="25"/>
        <v>0.54999999999995453</v>
      </c>
      <c r="AQ289" s="92">
        <f t="shared" si="26"/>
        <v>0</v>
      </c>
      <c r="AR289" s="92">
        <f t="shared" si="27"/>
        <v>0</v>
      </c>
      <c r="AS289" s="92">
        <f t="shared" si="28"/>
        <v>-2053</v>
      </c>
      <c r="AU289" s="233">
        <v>0</v>
      </c>
      <c r="AV289" s="234">
        <v>0</v>
      </c>
      <c r="AW289" s="234">
        <v>0</v>
      </c>
      <c r="AX289" s="235">
        <v>0</v>
      </c>
      <c r="AY289" s="233">
        <v>0</v>
      </c>
      <c r="AZ289" s="234">
        <v>0</v>
      </c>
      <c r="BA289" s="234">
        <v>0</v>
      </c>
      <c r="BB289" s="234">
        <v>0</v>
      </c>
      <c r="BC289" s="234">
        <v>0</v>
      </c>
      <c r="BD289" s="235">
        <v>0</v>
      </c>
      <c r="BE289" s="233">
        <v>-2001</v>
      </c>
      <c r="BF289" s="234">
        <v>-2001</v>
      </c>
      <c r="BG289" s="234">
        <v>-2001</v>
      </c>
      <c r="BH289" s="235">
        <v>0</v>
      </c>
      <c r="BI289" s="233">
        <v>0</v>
      </c>
      <c r="BJ289" s="234">
        <v>0</v>
      </c>
      <c r="BK289" s="234">
        <v>0</v>
      </c>
      <c r="BL289" s="234">
        <v>0</v>
      </c>
      <c r="BM289" s="234">
        <v>0</v>
      </c>
      <c r="BN289" s="235">
        <v>0</v>
      </c>
      <c r="BO289" s="233">
        <v>-12</v>
      </c>
      <c r="BP289" s="234">
        <v>0</v>
      </c>
      <c r="BQ289" s="234">
        <v>0</v>
      </c>
      <c r="BR289" s="235">
        <v>0</v>
      </c>
      <c r="BS289" s="233">
        <v>0</v>
      </c>
      <c r="BT289" s="234">
        <v>0</v>
      </c>
      <c r="BU289" s="234">
        <v>0</v>
      </c>
      <c r="BV289" s="234">
        <v>0</v>
      </c>
      <c r="BW289" s="234">
        <v>0</v>
      </c>
      <c r="BX289" s="235">
        <v>0</v>
      </c>
    </row>
    <row r="290" spans="1:76">
      <c r="A290" s="186" t="s">
        <v>1131</v>
      </c>
      <c r="B290" s="187">
        <v>0</v>
      </c>
      <c r="C290" s="187">
        <v>0</v>
      </c>
      <c r="D290" s="186">
        <v>22</v>
      </c>
      <c r="E290" s="186">
        <v>26</v>
      </c>
      <c r="F290" s="187">
        <v>1731</v>
      </c>
      <c r="G290" s="187">
        <v>942</v>
      </c>
      <c r="H290" s="195">
        <v>642</v>
      </c>
      <c r="I290" s="187">
        <v>0.71</v>
      </c>
      <c r="J290" s="187">
        <v>79</v>
      </c>
      <c r="K290" s="187">
        <v>1944</v>
      </c>
      <c r="L290" s="187">
        <v>1537</v>
      </c>
      <c r="M290" s="187">
        <v>1429</v>
      </c>
      <c r="N290" s="187">
        <v>2133</v>
      </c>
      <c r="O290" s="187">
        <v>578</v>
      </c>
      <c r="P290" s="187">
        <v>54</v>
      </c>
      <c r="Q290" s="187">
        <v>0</v>
      </c>
      <c r="R290" s="187">
        <v>329</v>
      </c>
      <c r="S290" s="187">
        <v>-172</v>
      </c>
      <c r="T290" s="187">
        <v>0</v>
      </c>
      <c r="U290" s="187">
        <v>0</v>
      </c>
      <c r="V290" s="187">
        <v>10</v>
      </c>
      <c r="W290" s="187">
        <v>0</v>
      </c>
      <c r="X290" s="187">
        <v>213</v>
      </c>
      <c r="Y290" s="187">
        <v>292</v>
      </c>
      <c r="Z290" s="187">
        <v>0</v>
      </c>
      <c r="AA290" s="187">
        <v>10</v>
      </c>
      <c r="AB290" s="187">
        <v>10</v>
      </c>
      <c r="AC290" s="187">
        <v>10</v>
      </c>
      <c r="AD290" s="187">
        <v>10</v>
      </c>
      <c r="AE290" s="187">
        <v>10</v>
      </c>
      <c r="AF290" s="187">
        <v>29</v>
      </c>
      <c r="AG290" s="175">
        <v>9</v>
      </c>
      <c r="AH290" s="188">
        <v>298</v>
      </c>
      <c r="AI290" s="92">
        <f t="shared" si="29"/>
        <v>0</v>
      </c>
      <c r="AJ290" s="198">
        <v>-8</v>
      </c>
      <c r="AK290" s="196">
        <v>-19</v>
      </c>
      <c r="AL290" s="197">
        <v>37</v>
      </c>
      <c r="AN290" s="174">
        <f t="shared" si="24"/>
        <v>642</v>
      </c>
      <c r="AO290" s="174">
        <f t="shared" si="25"/>
        <v>0</v>
      </c>
      <c r="AQ290" s="92">
        <f t="shared" si="26"/>
        <v>1731</v>
      </c>
      <c r="AR290" s="92">
        <f t="shared" si="27"/>
        <v>0</v>
      </c>
      <c r="AS290" s="92">
        <f t="shared" si="28"/>
        <v>789</v>
      </c>
      <c r="AU290" s="233">
        <v>-172</v>
      </c>
      <c r="AV290" s="234">
        <v>-172</v>
      </c>
      <c r="AW290" s="234">
        <v>-19</v>
      </c>
      <c r="AX290" s="235">
        <v>-153</v>
      </c>
      <c r="AY290" s="233">
        <v>-19</v>
      </c>
      <c r="AZ290" s="234">
        <v>-19</v>
      </c>
      <c r="BA290" s="234">
        <v>-19</v>
      </c>
      <c r="BB290" s="234">
        <v>-19</v>
      </c>
      <c r="BC290" s="234">
        <v>-19</v>
      </c>
      <c r="BD290" s="235">
        <v>-58</v>
      </c>
      <c r="BE290" s="233">
        <v>329</v>
      </c>
      <c r="BF290" s="234">
        <v>329</v>
      </c>
      <c r="BG290" s="234">
        <v>37</v>
      </c>
      <c r="BH290" s="235">
        <v>292</v>
      </c>
      <c r="BI290" s="233">
        <v>37</v>
      </c>
      <c r="BJ290" s="234">
        <v>37</v>
      </c>
      <c r="BK290" s="234">
        <v>37</v>
      </c>
      <c r="BL290" s="234">
        <v>37</v>
      </c>
      <c r="BM290" s="234">
        <v>37</v>
      </c>
      <c r="BN290" s="235">
        <v>107</v>
      </c>
      <c r="BO290" s="233">
        <v>-76</v>
      </c>
      <c r="BP290" s="234">
        <v>-68</v>
      </c>
      <c r="BQ290" s="234">
        <v>-8</v>
      </c>
      <c r="BR290" s="235">
        <v>-60</v>
      </c>
      <c r="BS290" s="233">
        <v>-8</v>
      </c>
      <c r="BT290" s="234">
        <v>-8</v>
      </c>
      <c r="BU290" s="234">
        <v>-8</v>
      </c>
      <c r="BV290" s="234">
        <v>-8</v>
      </c>
      <c r="BW290" s="234">
        <v>-8</v>
      </c>
      <c r="BX290" s="235">
        <v>-20</v>
      </c>
    </row>
    <row r="291" spans="1:76">
      <c r="A291" s="186" t="s">
        <v>1132</v>
      </c>
      <c r="B291" s="187">
        <v>0</v>
      </c>
      <c r="C291" s="187">
        <v>0</v>
      </c>
      <c r="D291" s="186">
        <v>0</v>
      </c>
      <c r="E291" s="186">
        <v>0</v>
      </c>
      <c r="F291" s="187">
        <v>0</v>
      </c>
      <c r="G291" s="187">
        <v>0</v>
      </c>
      <c r="H291" s="195">
        <v>0</v>
      </c>
      <c r="I291" s="187">
        <v>0</v>
      </c>
      <c r="J291" s="187">
        <v>0</v>
      </c>
      <c r="K291" s="187">
        <v>0</v>
      </c>
      <c r="L291" s="187">
        <v>0</v>
      </c>
      <c r="M291" s="187">
        <v>0</v>
      </c>
      <c r="N291" s="187">
        <v>0</v>
      </c>
      <c r="O291" s="187">
        <v>0</v>
      </c>
      <c r="P291" s="187">
        <v>0</v>
      </c>
      <c r="Q291" s="187">
        <v>0</v>
      </c>
      <c r="R291" s="187">
        <v>0</v>
      </c>
      <c r="S291" s="187">
        <v>0</v>
      </c>
      <c r="T291" s="187">
        <v>0</v>
      </c>
      <c r="U291" s="187">
        <v>0</v>
      </c>
      <c r="V291" s="187">
        <v>0</v>
      </c>
      <c r="W291" s="187">
        <v>0</v>
      </c>
      <c r="X291" s="187">
        <v>0</v>
      </c>
      <c r="Y291" s="187">
        <v>0</v>
      </c>
      <c r="Z291" s="187">
        <v>0</v>
      </c>
      <c r="AA291" s="187">
        <v>0</v>
      </c>
      <c r="AB291" s="187">
        <v>0</v>
      </c>
      <c r="AC291" s="187">
        <v>0</v>
      </c>
      <c r="AD291" s="187">
        <v>0</v>
      </c>
      <c r="AE291" s="187">
        <v>0</v>
      </c>
      <c r="AF291" s="187">
        <v>0</v>
      </c>
      <c r="AG291" s="175">
        <v>1</v>
      </c>
      <c r="AH291" s="188">
        <v>299</v>
      </c>
      <c r="AI291" s="92">
        <f t="shared" si="29"/>
        <v>0</v>
      </c>
      <c r="AJ291" s="198">
        <v>0</v>
      </c>
      <c r="AK291" s="196">
        <v>0</v>
      </c>
      <c r="AL291" s="197">
        <v>0</v>
      </c>
      <c r="AN291" s="174">
        <f t="shared" si="24"/>
        <v>0</v>
      </c>
      <c r="AO291" s="174">
        <f t="shared" si="25"/>
        <v>0</v>
      </c>
      <c r="AQ291" s="92">
        <f t="shared" si="26"/>
        <v>0</v>
      </c>
      <c r="AR291" s="92">
        <f t="shared" si="27"/>
        <v>0</v>
      </c>
      <c r="AS291" s="92">
        <f t="shared" si="28"/>
        <v>0</v>
      </c>
      <c r="AU291" s="233">
        <v>0</v>
      </c>
      <c r="AV291" s="234">
        <v>0</v>
      </c>
      <c r="AW291" s="234">
        <v>0</v>
      </c>
      <c r="AX291" s="235">
        <v>0</v>
      </c>
      <c r="AY291" s="233">
        <v>0</v>
      </c>
      <c r="AZ291" s="234">
        <v>0</v>
      </c>
      <c r="BA291" s="234">
        <v>0</v>
      </c>
      <c r="BB291" s="234">
        <v>0</v>
      </c>
      <c r="BC291" s="234">
        <v>0</v>
      </c>
      <c r="BD291" s="235">
        <v>0</v>
      </c>
      <c r="BE291" s="233">
        <v>0</v>
      </c>
      <c r="BF291" s="234">
        <v>0</v>
      </c>
      <c r="BG291" s="234">
        <v>0</v>
      </c>
      <c r="BH291" s="235">
        <v>0</v>
      </c>
      <c r="BI291" s="233">
        <v>0</v>
      </c>
      <c r="BJ291" s="234">
        <v>0</v>
      </c>
      <c r="BK291" s="234">
        <v>0</v>
      </c>
      <c r="BL291" s="234">
        <v>0</v>
      </c>
      <c r="BM291" s="234">
        <v>0</v>
      </c>
      <c r="BN291" s="235">
        <v>0</v>
      </c>
      <c r="BO291" s="233">
        <v>0</v>
      </c>
      <c r="BP291" s="234">
        <v>0</v>
      </c>
      <c r="BQ291" s="234">
        <v>0</v>
      </c>
      <c r="BR291" s="235">
        <v>0</v>
      </c>
      <c r="BS291" s="233">
        <v>0</v>
      </c>
      <c r="BT291" s="234">
        <v>0</v>
      </c>
      <c r="BU291" s="234">
        <v>0</v>
      </c>
      <c r="BV291" s="234">
        <v>0</v>
      </c>
      <c r="BW291" s="234">
        <v>0</v>
      </c>
      <c r="BX291" s="235">
        <v>0</v>
      </c>
    </row>
    <row r="292" spans="1:76">
      <c r="A292" s="186" t="s">
        <v>804</v>
      </c>
      <c r="B292" s="187">
        <v>0</v>
      </c>
      <c r="C292" s="187">
        <v>0</v>
      </c>
      <c r="D292" s="186">
        <v>16</v>
      </c>
      <c r="E292" s="186">
        <v>20</v>
      </c>
      <c r="F292" s="187">
        <v>33847</v>
      </c>
      <c r="G292" s="187">
        <v>34402</v>
      </c>
      <c r="H292" s="195">
        <v>3567</v>
      </c>
      <c r="I292" s="187">
        <v>387.41000000000008</v>
      </c>
      <c r="J292" s="187">
        <v>-2575</v>
      </c>
      <c r="K292" s="187">
        <v>36687</v>
      </c>
      <c r="L292" s="187">
        <v>31203</v>
      </c>
      <c r="M292" s="187">
        <v>29706</v>
      </c>
      <c r="N292" s="187">
        <v>38789</v>
      </c>
      <c r="O292" s="187">
        <v>2679</v>
      </c>
      <c r="P292" s="187">
        <v>1263.7700000000004</v>
      </c>
      <c r="Q292" s="187">
        <v>0</v>
      </c>
      <c r="R292" s="187">
        <v>-3651</v>
      </c>
      <c r="S292" s="187">
        <v>2298</v>
      </c>
      <c r="T292" s="187">
        <v>3144.7700000000004</v>
      </c>
      <c r="U292" s="187">
        <v>0</v>
      </c>
      <c r="V292" s="187">
        <v>-376</v>
      </c>
      <c r="W292" s="187">
        <v>3236</v>
      </c>
      <c r="X292" s="187">
        <v>1376</v>
      </c>
      <c r="Y292" s="187">
        <v>0</v>
      </c>
      <c r="Z292" s="187">
        <v>2037</v>
      </c>
      <c r="AA292" s="187">
        <v>-376</v>
      </c>
      <c r="AB292" s="187">
        <v>-376</v>
      </c>
      <c r="AC292" s="187">
        <v>-376</v>
      </c>
      <c r="AD292" s="187">
        <v>-376</v>
      </c>
      <c r="AE292" s="187">
        <v>-376</v>
      </c>
      <c r="AF292" s="187">
        <v>-695</v>
      </c>
      <c r="AG292" s="175">
        <v>8.8000000000000007</v>
      </c>
      <c r="AH292" s="188">
        <v>55</v>
      </c>
      <c r="AI292" s="92">
        <f t="shared" si="29"/>
        <v>0</v>
      </c>
      <c r="AJ292" s="198">
        <v>-222</v>
      </c>
      <c r="AK292" s="196">
        <v>261</v>
      </c>
      <c r="AL292" s="197">
        <v>-415</v>
      </c>
      <c r="AN292" s="174">
        <f t="shared" si="24"/>
        <v>3566.7700000000004</v>
      </c>
      <c r="AO292" s="174">
        <f t="shared" si="25"/>
        <v>0.22999999999956344</v>
      </c>
      <c r="AQ292" s="92">
        <f t="shared" si="26"/>
        <v>33847</v>
      </c>
      <c r="AR292" s="92">
        <f t="shared" si="27"/>
        <v>0</v>
      </c>
      <c r="AS292" s="92">
        <f t="shared" si="28"/>
        <v>-555</v>
      </c>
      <c r="AU292" s="233">
        <v>2298</v>
      </c>
      <c r="AV292" s="234">
        <v>2298</v>
      </c>
      <c r="AW292" s="234">
        <v>261</v>
      </c>
      <c r="AX292" s="235">
        <v>2037</v>
      </c>
      <c r="AY292" s="233">
        <v>261</v>
      </c>
      <c r="AZ292" s="234">
        <v>261</v>
      </c>
      <c r="BA292" s="234">
        <v>261</v>
      </c>
      <c r="BB292" s="234">
        <v>261</v>
      </c>
      <c r="BC292" s="234">
        <v>261</v>
      </c>
      <c r="BD292" s="235">
        <v>732</v>
      </c>
      <c r="BE292" s="233">
        <v>-3651</v>
      </c>
      <c r="BF292" s="234">
        <v>-3651</v>
      </c>
      <c r="BG292" s="234">
        <v>-415</v>
      </c>
      <c r="BH292" s="235">
        <v>-3236</v>
      </c>
      <c r="BI292" s="233">
        <v>-415</v>
      </c>
      <c r="BJ292" s="234">
        <v>-415</v>
      </c>
      <c r="BK292" s="234">
        <v>-415</v>
      </c>
      <c r="BL292" s="234">
        <v>-415</v>
      </c>
      <c r="BM292" s="234">
        <v>-415</v>
      </c>
      <c r="BN292" s="235">
        <v>-1161</v>
      </c>
      <c r="BO292" s="233">
        <v>-1820</v>
      </c>
      <c r="BP292" s="234">
        <v>-1598</v>
      </c>
      <c r="BQ292" s="234">
        <v>-222</v>
      </c>
      <c r="BR292" s="235">
        <v>-1376</v>
      </c>
      <c r="BS292" s="233">
        <v>-222</v>
      </c>
      <c r="BT292" s="234">
        <v>-222</v>
      </c>
      <c r="BU292" s="234">
        <v>-222</v>
      </c>
      <c r="BV292" s="234">
        <v>-222</v>
      </c>
      <c r="BW292" s="234">
        <v>-222</v>
      </c>
      <c r="BX292" s="235">
        <v>-266</v>
      </c>
    </row>
    <row r="293" spans="1:76">
      <c r="A293" s="186" t="s">
        <v>1133</v>
      </c>
      <c r="B293" s="187">
        <v>0</v>
      </c>
      <c r="C293" s="187">
        <v>0</v>
      </c>
      <c r="D293" s="186">
        <v>339</v>
      </c>
      <c r="E293" s="186">
        <v>375</v>
      </c>
      <c r="F293" s="187">
        <v>686005</v>
      </c>
      <c r="G293" s="187">
        <v>676982</v>
      </c>
      <c r="H293" s="195">
        <v>76743</v>
      </c>
      <c r="I293" s="187">
        <v>6234.2300000000232</v>
      </c>
      <c r="J293" s="187">
        <v>-92687</v>
      </c>
      <c r="K293" s="187">
        <v>738807</v>
      </c>
      <c r="L293" s="187">
        <v>635879</v>
      </c>
      <c r="M293" s="187">
        <v>605567</v>
      </c>
      <c r="N293" s="187">
        <v>780642</v>
      </c>
      <c r="O293" s="187">
        <v>62559</v>
      </c>
      <c r="P293" s="187">
        <v>26238.290000000015</v>
      </c>
      <c r="Q293" s="187">
        <v>0</v>
      </c>
      <c r="R293" s="187">
        <v>-97306</v>
      </c>
      <c r="S293" s="187">
        <v>22568</v>
      </c>
      <c r="T293" s="187">
        <v>5036.2900000000154</v>
      </c>
      <c r="U293" s="187">
        <v>0</v>
      </c>
      <c r="V293" s="187">
        <v>-12054</v>
      </c>
      <c r="W293" s="187">
        <v>86494</v>
      </c>
      <c r="X293" s="187">
        <v>26253</v>
      </c>
      <c r="Y293" s="187">
        <v>0</v>
      </c>
      <c r="Z293" s="187">
        <v>20060</v>
      </c>
      <c r="AA293" s="187">
        <v>-12054</v>
      </c>
      <c r="AB293" s="187">
        <v>-12054</v>
      </c>
      <c r="AC293" s="187">
        <v>-12054</v>
      </c>
      <c r="AD293" s="187">
        <v>-12054</v>
      </c>
      <c r="AE293" s="187">
        <v>-12054</v>
      </c>
      <c r="AF293" s="187">
        <v>-32417</v>
      </c>
      <c r="AG293" s="175">
        <v>9</v>
      </c>
      <c r="AH293" s="188">
        <v>300</v>
      </c>
      <c r="AI293" s="92">
        <f t="shared" si="29"/>
        <v>0</v>
      </c>
      <c r="AJ293" s="198">
        <v>-3750</v>
      </c>
      <c r="AK293" s="196">
        <v>2508</v>
      </c>
      <c r="AL293" s="197">
        <v>-10812</v>
      </c>
      <c r="AN293" s="174">
        <f t="shared" si="24"/>
        <v>76743.290000000008</v>
      </c>
      <c r="AO293" s="174">
        <f t="shared" si="25"/>
        <v>-0.29000000000814907</v>
      </c>
      <c r="AQ293" s="92">
        <f t="shared" si="26"/>
        <v>686005</v>
      </c>
      <c r="AR293" s="92">
        <f t="shared" si="27"/>
        <v>0</v>
      </c>
      <c r="AS293" s="92">
        <f t="shared" si="28"/>
        <v>9022.9999999999927</v>
      </c>
      <c r="AU293" s="233">
        <v>22568</v>
      </c>
      <c r="AV293" s="234">
        <v>22568</v>
      </c>
      <c r="AW293" s="234">
        <v>2508</v>
      </c>
      <c r="AX293" s="235">
        <v>20060</v>
      </c>
      <c r="AY293" s="233">
        <v>2508</v>
      </c>
      <c r="AZ293" s="234">
        <v>2508</v>
      </c>
      <c r="BA293" s="234">
        <v>2508</v>
      </c>
      <c r="BB293" s="234">
        <v>2508</v>
      </c>
      <c r="BC293" s="234">
        <v>2508</v>
      </c>
      <c r="BD293" s="235">
        <v>7520</v>
      </c>
      <c r="BE293" s="233">
        <v>-97306</v>
      </c>
      <c r="BF293" s="234">
        <v>-97306</v>
      </c>
      <c r="BG293" s="234">
        <v>-10812</v>
      </c>
      <c r="BH293" s="235">
        <v>-86494</v>
      </c>
      <c r="BI293" s="233">
        <v>-10812</v>
      </c>
      <c r="BJ293" s="234">
        <v>-10812</v>
      </c>
      <c r="BK293" s="234">
        <v>-10812</v>
      </c>
      <c r="BL293" s="234">
        <v>-10812</v>
      </c>
      <c r="BM293" s="234">
        <v>-10812</v>
      </c>
      <c r="BN293" s="235">
        <v>-32434</v>
      </c>
      <c r="BO293" s="233">
        <v>-33753</v>
      </c>
      <c r="BP293" s="234">
        <v>-30003</v>
      </c>
      <c r="BQ293" s="234">
        <v>-3750</v>
      </c>
      <c r="BR293" s="235">
        <v>-26253</v>
      </c>
      <c r="BS293" s="233">
        <v>-3750</v>
      </c>
      <c r="BT293" s="234">
        <v>-3750</v>
      </c>
      <c r="BU293" s="234">
        <v>-3750</v>
      </c>
      <c r="BV293" s="234">
        <v>-3750</v>
      </c>
      <c r="BW293" s="234">
        <v>-3750</v>
      </c>
      <c r="BX293" s="235">
        <v>-7503</v>
      </c>
    </row>
    <row r="294" spans="1:76">
      <c r="A294" s="186" t="s">
        <v>1134</v>
      </c>
      <c r="B294" s="187">
        <v>0</v>
      </c>
      <c r="C294" s="187">
        <v>0</v>
      </c>
      <c r="D294" s="186">
        <v>102</v>
      </c>
      <c r="E294" s="186">
        <v>107</v>
      </c>
      <c r="F294" s="187">
        <v>25208</v>
      </c>
      <c r="G294" s="187">
        <v>0</v>
      </c>
      <c r="H294" s="195">
        <v>3601</v>
      </c>
      <c r="I294" s="187">
        <v>987.8</v>
      </c>
      <c r="J294" s="187">
        <v>21607</v>
      </c>
      <c r="K294" s="187">
        <v>26893</v>
      </c>
      <c r="L294" s="187">
        <v>23609</v>
      </c>
      <c r="M294" s="187">
        <v>22475</v>
      </c>
      <c r="N294" s="187">
        <v>28382</v>
      </c>
      <c r="O294" s="187">
        <v>0</v>
      </c>
      <c r="P294" s="187">
        <v>0</v>
      </c>
      <c r="Q294" s="187">
        <v>0</v>
      </c>
      <c r="R294" s="187">
        <v>27617</v>
      </c>
      <c r="S294" s="187">
        <v>-2409</v>
      </c>
      <c r="T294" s="187">
        <v>0</v>
      </c>
      <c r="U294" s="187">
        <v>0</v>
      </c>
      <c r="V294" s="187">
        <v>3601</v>
      </c>
      <c r="W294" s="187">
        <v>0</v>
      </c>
      <c r="X294" s="187">
        <v>2065</v>
      </c>
      <c r="Y294" s="187">
        <v>23672</v>
      </c>
      <c r="Z294" s="187">
        <v>0</v>
      </c>
      <c r="AA294" s="187">
        <v>3601</v>
      </c>
      <c r="AB294" s="187">
        <v>3601</v>
      </c>
      <c r="AC294" s="187">
        <v>3601</v>
      </c>
      <c r="AD294" s="187">
        <v>3601</v>
      </c>
      <c r="AE294" s="187">
        <v>3601</v>
      </c>
      <c r="AF294" s="187">
        <v>3602</v>
      </c>
      <c r="AG294" s="175">
        <v>7</v>
      </c>
      <c r="AH294" s="188">
        <v>583</v>
      </c>
      <c r="AI294" s="92">
        <f t="shared" si="29"/>
        <v>0</v>
      </c>
      <c r="AJ294" s="198">
        <v>0</v>
      </c>
      <c r="AK294" s="196">
        <v>-344</v>
      </c>
      <c r="AL294" s="197">
        <v>3945</v>
      </c>
      <c r="AN294" s="174">
        <f t="shared" si="24"/>
        <v>3601</v>
      </c>
      <c r="AO294" s="174">
        <f t="shared" si="25"/>
        <v>0</v>
      </c>
      <c r="AQ294" s="92">
        <f t="shared" si="26"/>
        <v>25208</v>
      </c>
      <c r="AR294" s="92">
        <f t="shared" si="27"/>
        <v>0</v>
      </c>
      <c r="AS294" s="92">
        <f t="shared" si="28"/>
        <v>25208</v>
      </c>
      <c r="AU294" s="233">
        <v>-2409</v>
      </c>
      <c r="AV294" s="234">
        <v>-2409</v>
      </c>
      <c r="AW294" s="234">
        <v>-344</v>
      </c>
      <c r="AX294" s="235">
        <v>-2065</v>
      </c>
      <c r="AY294" s="233">
        <v>-344</v>
      </c>
      <c r="AZ294" s="234">
        <v>-344</v>
      </c>
      <c r="BA294" s="234">
        <v>-344</v>
      </c>
      <c r="BB294" s="234">
        <v>-344</v>
      </c>
      <c r="BC294" s="234">
        <v>-344</v>
      </c>
      <c r="BD294" s="235">
        <v>-345</v>
      </c>
      <c r="BE294" s="233">
        <v>27617</v>
      </c>
      <c r="BF294" s="234">
        <v>27617</v>
      </c>
      <c r="BG294" s="234">
        <v>3945</v>
      </c>
      <c r="BH294" s="235">
        <v>23672</v>
      </c>
      <c r="BI294" s="233">
        <v>3945</v>
      </c>
      <c r="BJ294" s="234">
        <v>3945</v>
      </c>
      <c r="BK294" s="234">
        <v>3945</v>
      </c>
      <c r="BL294" s="234">
        <v>3945</v>
      </c>
      <c r="BM294" s="234">
        <v>3945</v>
      </c>
      <c r="BN294" s="235">
        <v>3947</v>
      </c>
      <c r="BO294" s="233">
        <v>0</v>
      </c>
      <c r="BP294" s="234">
        <v>0</v>
      </c>
      <c r="BQ294" s="234">
        <v>0</v>
      </c>
      <c r="BR294" s="235">
        <v>0</v>
      </c>
      <c r="BS294" s="233">
        <v>0</v>
      </c>
      <c r="BT294" s="234">
        <v>0</v>
      </c>
      <c r="BU294" s="234">
        <v>0</v>
      </c>
      <c r="BV294" s="234">
        <v>0</v>
      </c>
      <c r="BW294" s="234">
        <v>0</v>
      </c>
      <c r="BX294" s="235">
        <v>0</v>
      </c>
    </row>
    <row r="295" spans="1:76">
      <c r="A295" s="186" t="s">
        <v>1135</v>
      </c>
      <c r="B295" s="187">
        <v>0</v>
      </c>
      <c r="C295" s="187">
        <v>0</v>
      </c>
      <c r="D295" s="186">
        <v>0</v>
      </c>
      <c r="E295" s="186">
        <v>0</v>
      </c>
      <c r="F295" s="187">
        <v>0</v>
      </c>
      <c r="G295" s="187">
        <v>5106</v>
      </c>
      <c r="H295" s="195">
        <v>-4972</v>
      </c>
      <c r="I295" s="187">
        <v>0</v>
      </c>
      <c r="J295" s="187">
        <v>-174</v>
      </c>
      <c r="K295" s="187">
        <v>0</v>
      </c>
      <c r="L295" s="187">
        <v>0</v>
      </c>
      <c r="M295" s="187">
        <v>0</v>
      </c>
      <c r="N295" s="187">
        <v>0</v>
      </c>
      <c r="O295" s="187">
        <v>368</v>
      </c>
      <c r="P295" s="187">
        <v>192.14000000000004</v>
      </c>
      <c r="Q295" s="187">
        <v>0</v>
      </c>
      <c r="R295" s="187">
        <v>-5504</v>
      </c>
      <c r="S295" s="187">
        <v>0</v>
      </c>
      <c r="T295" s="187">
        <v>162.14000000000004</v>
      </c>
      <c r="U295" s="187">
        <v>0</v>
      </c>
      <c r="V295" s="187">
        <v>-5532</v>
      </c>
      <c r="W295" s="187">
        <v>0</v>
      </c>
      <c r="X295" s="187">
        <v>174</v>
      </c>
      <c r="Y295" s="187">
        <v>0</v>
      </c>
      <c r="Z295" s="187">
        <v>0</v>
      </c>
      <c r="AA295" s="187">
        <v>-28</v>
      </c>
      <c r="AB295" s="187">
        <v>-28</v>
      </c>
      <c r="AC295" s="187">
        <v>-28</v>
      </c>
      <c r="AD295" s="187">
        <v>-28</v>
      </c>
      <c r="AE295" s="187">
        <v>-28</v>
      </c>
      <c r="AF295" s="187">
        <v>-34</v>
      </c>
      <c r="AG295" s="175">
        <v>1</v>
      </c>
      <c r="AH295" s="188">
        <v>27</v>
      </c>
      <c r="AI295" s="92">
        <f t="shared" si="29"/>
        <v>0</v>
      </c>
      <c r="AJ295" s="198">
        <v>-28</v>
      </c>
      <c r="AK295" s="196">
        <v>0</v>
      </c>
      <c r="AL295" s="197">
        <v>-5504</v>
      </c>
      <c r="AN295" s="174">
        <f t="shared" si="24"/>
        <v>-4971.8599999999997</v>
      </c>
      <c r="AO295" s="174">
        <f t="shared" si="25"/>
        <v>-0.14000000000032742</v>
      </c>
      <c r="AQ295" s="92">
        <f t="shared" si="26"/>
        <v>2.8421709430404007E-13</v>
      </c>
      <c r="AR295" s="92">
        <f t="shared" si="27"/>
        <v>2.8421709430404007E-13</v>
      </c>
      <c r="AS295" s="92">
        <f t="shared" si="28"/>
        <v>-5106</v>
      </c>
      <c r="AU295" s="233">
        <v>0</v>
      </c>
      <c r="AV295" s="234">
        <v>0</v>
      </c>
      <c r="AW295" s="234">
        <v>0</v>
      </c>
      <c r="AX295" s="235">
        <v>0</v>
      </c>
      <c r="AY295" s="233">
        <v>0</v>
      </c>
      <c r="AZ295" s="234">
        <v>0</v>
      </c>
      <c r="BA295" s="234">
        <v>0</v>
      </c>
      <c r="BB295" s="234">
        <v>0</v>
      </c>
      <c r="BC295" s="234">
        <v>0</v>
      </c>
      <c r="BD295" s="235">
        <v>0</v>
      </c>
      <c r="BE295" s="233">
        <v>-5504</v>
      </c>
      <c r="BF295" s="234">
        <v>-5504</v>
      </c>
      <c r="BG295" s="234">
        <v>-5504</v>
      </c>
      <c r="BH295" s="235">
        <v>0</v>
      </c>
      <c r="BI295" s="233">
        <v>0</v>
      </c>
      <c r="BJ295" s="234">
        <v>0</v>
      </c>
      <c r="BK295" s="234">
        <v>0</v>
      </c>
      <c r="BL295" s="234">
        <v>0</v>
      </c>
      <c r="BM295" s="234">
        <v>0</v>
      </c>
      <c r="BN295" s="235">
        <v>0</v>
      </c>
      <c r="BO295" s="233">
        <v>-230</v>
      </c>
      <c r="BP295" s="234">
        <v>-202</v>
      </c>
      <c r="BQ295" s="234">
        <v>-28</v>
      </c>
      <c r="BR295" s="235">
        <v>-174</v>
      </c>
      <c r="BS295" s="233">
        <v>-28</v>
      </c>
      <c r="BT295" s="234">
        <v>-28</v>
      </c>
      <c r="BU295" s="234">
        <v>-28</v>
      </c>
      <c r="BV295" s="234">
        <v>-28</v>
      </c>
      <c r="BW295" s="234">
        <v>-28</v>
      </c>
      <c r="BX295" s="235">
        <v>-34</v>
      </c>
    </row>
    <row r="296" spans="1:76">
      <c r="A296" s="186" t="s">
        <v>1136</v>
      </c>
      <c r="B296" s="187">
        <v>1</v>
      </c>
      <c r="C296" s="187">
        <v>0</v>
      </c>
      <c r="D296" s="186">
        <v>17</v>
      </c>
      <c r="E296" s="186">
        <v>17</v>
      </c>
      <c r="F296" s="187">
        <v>71081</v>
      </c>
      <c r="G296" s="187">
        <v>48965</v>
      </c>
      <c r="H296" s="195">
        <v>32468</v>
      </c>
      <c r="I296" s="187">
        <v>10157.81</v>
      </c>
      <c r="J296" s="187">
        <v>-3847</v>
      </c>
      <c r="K296" s="187">
        <v>74958</v>
      </c>
      <c r="L296" s="187">
        <v>67459</v>
      </c>
      <c r="M296" s="187">
        <v>65469</v>
      </c>
      <c r="N296" s="187">
        <v>77793</v>
      </c>
      <c r="O296" s="187">
        <v>3283</v>
      </c>
      <c r="P296" s="187">
        <v>1715.1099999999988</v>
      </c>
      <c r="Q296" s="187">
        <v>28004</v>
      </c>
      <c r="R296" s="187">
        <v>-2090</v>
      </c>
      <c r="S296" s="187">
        <v>-666</v>
      </c>
      <c r="T296" s="187">
        <v>8130.1099999999988</v>
      </c>
      <c r="U296" s="187">
        <v>28004</v>
      </c>
      <c r="V296" s="187">
        <v>-534</v>
      </c>
      <c r="W296" s="187">
        <v>1850</v>
      </c>
      <c r="X296" s="187">
        <v>1997</v>
      </c>
      <c r="Y296" s="187">
        <v>0</v>
      </c>
      <c r="Z296" s="187">
        <v>0</v>
      </c>
      <c r="AA296" s="187">
        <v>-534</v>
      </c>
      <c r="AB296" s="187">
        <v>-534</v>
      </c>
      <c r="AC296" s="187">
        <v>-534</v>
      </c>
      <c r="AD296" s="187">
        <v>-534</v>
      </c>
      <c r="AE296" s="187">
        <v>-534</v>
      </c>
      <c r="AF296" s="187">
        <v>-1177</v>
      </c>
      <c r="AG296" s="175">
        <v>8.6999999999999993</v>
      </c>
      <c r="AH296" s="188">
        <v>14</v>
      </c>
      <c r="AI296" s="92">
        <f t="shared" si="29"/>
        <v>0</v>
      </c>
      <c r="AJ296" s="198">
        <v>-217</v>
      </c>
      <c r="AK296" s="196">
        <v>-77</v>
      </c>
      <c r="AL296" s="197">
        <v>-240</v>
      </c>
      <c r="AN296" s="174">
        <f t="shared" si="24"/>
        <v>32468.11</v>
      </c>
      <c r="AO296" s="174">
        <f t="shared" si="25"/>
        <v>-0.11000000000058208</v>
      </c>
      <c r="AQ296" s="92">
        <f t="shared" si="26"/>
        <v>71081</v>
      </c>
      <c r="AR296" s="92">
        <f t="shared" si="27"/>
        <v>0</v>
      </c>
      <c r="AS296" s="92">
        <f t="shared" si="28"/>
        <v>22116</v>
      </c>
      <c r="AU296" s="233">
        <v>-666</v>
      </c>
      <c r="AV296" s="234">
        <v>-666</v>
      </c>
      <c r="AW296" s="234">
        <v>-77</v>
      </c>
      <c r="AX296" s="235">
        <v>-589</v>
      </c>
      <c r="AY296" s="233">
        <v>-77</v>
      </c>
      <c r="AZ296" s="234">
        <v>-77</v>
      </c>
      <c r="BA296" s="234">
        <v>-77</v>
      </c>
      <c r="BB296" s="234">
        <v>-77</v>
      </c>
      <c r="BC296" s="234">
        <v>-77</v>
      </c>
      <c r="BD296" s="235">
        <v>-204</v>
      </c>
      <c r="BE296" s="233">
        <v>-2090</v>
      </c>
      <c r="BF296" s="234">
        <v>-2090</v>
      </c>
      <c r="BG296" s="234">
        <v>-240</v>
      </c>
      <c r="BH296" s="235">
        <v>-1850</v>
      </c>
      <c r="BI296" s="233">
        <v>-240</v>
      </c>
      <c r="BJ296" s="234">
        <v>-240</v>
      </c>
      <c r="BK296" s="234">
        <v>-240</v>
      </c>
      <c r="BL296" s="234">
        <v>-240</v>
      </c>
      <c r="BM296" s="234">
        <v>-240</v>
      </c>
      <c r="BN296" s="235">
        <v>-650</v>
      </c>
      <c r="BO296" s="233">
        <v>-1842</v>
      </c>
      <c r="BP296" s="234">
        <v>-1625</v>
      </c>
      <c r="BQ296" s="234">
        <v>-217</v>
      </c>
      <c r="BR296" s="235">
        <v>-1408</v>
      </c>
      <c r="BS296" s="233">
        <v>-217</v>
      </c>
      <c r="BT296" s="234">
        <v>-217</v>
      </c>
      <c r="BU296" s="234">
        <v>-217</v>
      </c>
      <c r="BV296" s="234">
        <v>-217</v>
      </c>
      <c r="BW296" s="234">
        <v>-217</v>
      </c>
      <c r="BX296" s="235">
        <v>-323</v>
      </c>
    </row>
    <row r="297" spans="1:76">
      <c r="A297" s="186" t="s">
        <v>1137</v>
      </c>
      <c r="B297" s="187">
        <v>4</v>
      </c>
      <c r="C297" s="187">
        <v>0</v>
      </c>
      <c r="D297" s="186">
        <v>255</v>
      </c>
      <c r="E297" s="186">
        <v>271</v>
      </c>
      <c r="F297" s="187">
        <v>537215</v>
      </c>
      <c r="G297" s="187">
        <v>508228</v>
      </c>
      <c r="H297" s="195">
        <v>58520</v>
      </c>
      <c r="I297" s="187">
        <v>19409.759999999995</v>
      </c>
      <c r="J297" s="187">
        <v>-46200</v>
      </c>
      <c r="K297" s="187">
        <v>582820</v>
      </c>
      <c r="L297" s="187">
        <v>495280</v>
      </c>
      <c r="M297" s="187">
        <v>471945</v>
      </c>
      <c r="N297" s="187">
        <v>616367</v>
      </c>
      <c r="O297" s="187">
        <v>44426</v>
      </c>
      <c r="P297" s="187">
        <v>19529.999999999993</v>
      </c>
      <c r="Q297" s="187">
        <v>0</v>
      </c>
      <c r="R297" s="187">
        <v>-57396</v>
      </c>
      <c r="S297" s="187">
        <v>30552</v>
      </c>
      <c r="T297" s="187">
        <v>8124.9999999999927</v>
      </c>
      <c r="U297" s="187">
        <v>0</v>
      </c>
      <c r="V297" s="187">
        <v>-5436</v>
      </c>
      <c r="W297" s="187">
        <v>51598</v>
      </c>
      <c r="X297" s="187">
        <v>22068</v>
      </c>
      <c r="Y297" s="187">
        <v>0</v>
      </c>
      <c r="Z297" s="187">
        <v>27466</v>
      </c>
      <c r="AA297" s="187">
        <v>-5436</v>
      </c>
      <c r="AB297" s="187">
        <v>-5436</v>
      </c>
      <c r="AC297" s="187">
        <v>-5436</v>
      </c>
      <c r="AD297" s="187">
        <v>-5436</v>
      </c>
      <c r="AE297" s="187">
        <v>-5436</v>
      </c>
      <c r="AF297" s="187">
        <v>-19020</v>
      </c>
      <c r="AG297" s="175">
        <v>9.9</v>
      </c>
      <c r="AH297" s="188">
        <v>28</v>
      </c>
      <c r="AI297" s="92">
        <f t="shared" si="29"/>
        <v>0</v>
      </c>
      <c r="AJ297" s="198">
        <v>-2724</v>
      </c>
      <c r="AK297" s="196">
        <v>3086</v>
      </c>
      <c r="AL297" s="197">
        <v>-5798</v>
      </c>
      <c r="AN297" s="174">
        <f t="shared" si="24"/>
        <v>58519.999999999993</v>
      </c>
      <c r="AO297" s="174">
        <f t="shared" si="25"/>
        <v>0</v>
      </c>
      <c r="AQ297" s="92">
        <f t="shared" si="26"/>
        <v>537215</v>
      </c>
      <c r="AR297" s="92">
        <f t="shared" si="27"/>
        <v>0</v>
      </c>
      <c r="AS297" s="92">
        <f t="shared" si="28"/>
        <v>28987</v>
      </c>
      <c r="AU297" s="233">
        <v>30552</v>
      </c>
      <c r="AV297" s="234">
        <v>30552</v>
      </c>
      <c r="AW297" s="234">
        <v>3086</v>
      </c>
      <c r="AX297" s="235">
        <v>27466</v>
      </c>
      <c r="AY297" s="233">
        <v>3086</v>
      </c>
      <c r="AZ297" s="234">
        <v>3086</v>
      </c>
      <c r="BA297" s="234">
        <v>3086</v>
      </c>
      <c r="BB297" s="234">
        <v>3086</v>
      </c>
      <c r="BC297" s="234">
        <v>3086</v>
      </c>
      <c r="BD297" s="235">
        <v>12036</v>
      </c>
      <c r="BE297" s="233">
        <v>-57396</v>
      </c>
      <c r="BF297" s="234">
        <v>-57396</v>
      </c>
      <c r="BG297" s="234">
        <v>-5798</v>
      </c>
      <c r="BH297" s="235">
        <v>-51598</v>
      </c>
      <c r="BI297" s="233">
        <v>-5798</v>
      </c>
      <c r="BJ297" s="234">
        <v>-5798</v>
      </c>
      <c r="BK297" s="234">
        <v>-5798</v>
      </c>
      <c r="BL297" s="234">
        <v>-5798</v>
      </c>
      <c r="BM297" s="234">
        <v>-5798</v>
      </c>
      <c r="BN297" s="235">
        <v>-22608</v>
      </c>
      <c r="BO297" s="233">
        <v>-27516</v>
      </c>
      <c r="BP297" s="234">
        <v>-24792</v>
      </c>
      <c r="BQ297" s="234">
        <v>-2724</v>
      </c>
      <c r="BR297" s="235">
        <v>-22068</v>
      </c>
      <c r="BS297" s="233">
        <v>-2724</v>
      </c>
      <c r="BT297" s="234">
        <v>-2724</v>
      </c>
      <c r="BU297" s="234">
        <v>-2724</v>
      </c>
      <c r="BV297" s="234">
        <v>-2724</v>
      </c>
      <c r="BW297" s="234">
        <v>-2724</v>
      </c>
      <c r="BX297" s="235">
        <v>-8448</v>
      </c>
    </row>
    <row r="298" spans="1:76">
      <c r="A298" s="186" t="s">
        <v>1138</v>
      </c>
      <c r="B298" s="187">
        <v>0</v>
      </c>
      <c r="C298" s="187">
        <v>0</v>
      </c>
      <c r="D298" s="186">
        <v>9</v>
      </c>
      <c r="E298" s="186">
        <v>11</v>
      </c>
      <c r="F298" s="187">
        <v>42173</v>
      </c>
      <c r="G298" s="187">
        <v>26470</v>
      </c>
      <c r="H298" s="195">
        <v>3538</v>
      </c>
      <c r="I298" s="187">
        <v>149.13000000000005</v>
      </c>
      <c r="J298" s="187">
        <v>11206</v>
      </c>
      <c r="K298" s="187">
        <v>45159</v>
      </c>
      <c r="L298" s="187">
        <v>39342</v>
      </c>
      <c r="M298" s="187">
        <v>37676</v>
      </c>
      <c r="N298" s="187">
        <v>47484</v>
      </c>
      <c r="O298" s="187">
        <v>1489</v>
      </c>
      <c r="P298" s="187">
        <v>993.93000000000006</v>
      </c>
      <c r="Q298" s="187">
        <v>0</v>
      </c>
      <c r="R298" s="187">
        <v>15003</v>
      </c>
      <c r="S298" s="187">
        <v>-1698</v>
      </c>
      <c r="T298" s="187">
        <v>84.93</v>
      </c>
      <c r="U298" s="187">
        <v>0</v>
      </c>
      <c r="V298" s="187">
        <v>1055</v>
      </c>
      <c r="W298" s="187">
        <v>0</v>
      </c>
      <c r="X298" s="187">
        <v>2481</v>
      </c>
      <c r="Y298" s="187">
        <v>13687</v>
      </c>
      <c r="Z298" s="187">
        <v>0</v>
      </c>
      <c r="AA298" s="187">
        <v>1055</v>
      </c>
      <c r="AB298" s="187">
        <v>1055</v>
      </c>
      <c r="AC298" s="187">
        <v>1055</v>
      </c>
      <c r="AD298" s="187">
        <v>1055</v>
      </c>
      <c r="AE298" s="187">
        <v>1055</v>
      </c>
      <c r="AF298" s="187">
        <v>5931</v>
      </c>
      <c r="AG298" s="175">
        <v>11.4</v>
      </c>
      <c r="AH298" s="188">
        <v>56</v>
      </c>
      <c r="AI298" s="92">
        <f t="shared" si="29"/>
        <v>0</v>
      </c>
      <c r="AJ298" s="198">
        <v>-112</v>
      </c>
      <c r="AK298" s="196">
        <v>-149</v>
      </c>
      <c r="AL298" s="197">
        <v>1316</v>
      </c>
      <c r="AN298" s="174">
        <f t="shared" si="24"/>
        <v>3537.9300000000003</v>
      </c>
      <c r="AO298" s="174">
        <f t="shared" si="25"/>
        <v>6.9999999999708962E-2</v>
      </c>
      <c r="AQ298" s="92">
        <f t="shared" si="26"/>
        <v>42173</v>
      </c>
      <c r="AR298" s="92">
        <f t="shared" si="27"/>
        <v>0</v>
      </c>
      <c r="AS298" s="92">
        <f t="shared" si="28"/>
        <v>15703</v>
      </c>
      <c r="AU298" s="233">
        <v>-1698</v>
      </c>
      <c r="AV298" s="234">
        <v>-1698</v>
      </c>
      <c r="AW298" s="234">
        <v>-149</v>
      </c>
      <c r="AX298" s="235">
        <v>-1549</v>
      </c>
      <c r="AY298" s="233">
        <v>-149</v>
      </c>
      <c r="AZ298" s="234">
        <v>-149</v>
      </c>
      <c r="BA298" s="234">
        <v>-149</v>
      </c>
      <c r="BB298" s="234">
        <v>-149</v>
      </c>
      <c r="BC298" s="234">
        <v>-149</v>
      </c>
      <c r="BD298" s="235">
        <v>-804</v>
      </c>
      <c r="BE298" s="233">
        <v>15003</v>
      </c>
      <c r="BF298" s="234">
        <v>15003</v>
      </c>
      <c r="BG298" s="234">
        <v>1316</v>
      </c>
      <c r="BH298" s="235">
        <v>13687</v>
      </c>
      <c r="BI298" s="233">
        <v>1316</v>
      </c>
      <c r="BJ298" s="234">
        <v>1316</v>
      </c>
      <c r="BK298" s="234">
        <v>1316</v>
      </c>
      <c r="BL298" s="234">
        <v>1316</v>
      </c>
      <c r="BM298" s="234">
        <v>1316</v>
      </c>
      <c r="BN298" s="235">
        <v>7107</v>
      </c>
      <c r="BO298" s="233">
        <v>-1156</v>
      </c>
      <c r="BP298" s="234">
        <v>-1044</v>
      </c>
      <c r="BQ298" s="234">
        <v>-112</v>
      </c>
      <c r="BR298" s="235">
        <v>-932</v>
      </c>
      <c r="BS298" s="233">
        <v>-112</v>
      </c>
      <c r="BT298" s="234">
        <v>-112</v>
      </c>
      <c r="BU298" s="234">
        <v>-112</v>
      </c>
      <c r="BV298" s="234">
        <v>-112</v>
      </c>
      <c r="BW298" s="234">
        <v>-112</v>
      </c>
      <c r="BX298" s="235">
        <v>-372</v>
      </c>
    </row>
    <row r="299" spans="1:76">
      <c r="A299" s="186" t="s">
        <v>1139</v>
      </c>
      <c r="B299" s="187">
        <v>1</v>
      </c>
      <c r="C299" s="187">
        <v>0</v>
      </c>
      <c r="D299" s="186">
        <v>15</v>
      </c>
      <c r="E299" s="186">
        <v>18</v>
      </c>
      <c r="F299" s="187">
        <v>144332</v>
      </c>
      <c r="G299" s="187">
        <v>132050</v>
      </c>
      <c r="H299" s="195">
        <v>8870</v>
      </c>
      <c r="I299" s="187">
        <v>5297.0699999999988</v>
      </c>
      <c r="J299" s="187">
        <v>3117</v>
      </c>
      <c r="K299" s="187">
        <v>153373</v>
      </c>
      <c r="L299" s="187">
        <v>135771</v>
      </c>
      <c r="M299" s="187">
        <v>133270</v>
      </c>
      <c r="N299" s="187">
        <v>156777</v>
      </c>
      <c r="O299" s="187">
        <v>3615</v>
      </c>
      <c r="P299" s="187">
        <v>4750.83</v>
      </c>
      <c r="Q299" s="187">
        <v>0</v>
      </c>
      <c r="R299" s="187">
        <v>4991</v>
      </c>
      <c r="S299" s="187">
        <v>3333</v>
      </c>
      <c r="T299" s="187">
        <v>4407.83</v>
      </c>
      <c r="U299" s="187">
        <v>0</v>
      </c>
      <c r="V299" s="187">
        <v>504</v>
      </c>
      <c r="W299" s="187">
        <v>0</v>
      </c>
      <c r="X299" s="187">
        <v>3906</v>
      </c>
      <c r="Y299" s="187">
        <v>4211</v>
      </c>
      <c r="Z299" s="187">
        <v>2812</v>
      </c>
      <c r="AA299" s="187">
        <v>504</v>
      </c>
      <c r="AB299" s="187">
        <v>504</v>
      </c>
      <c r="AC299" s="187">
        <v>504</v>
      </c>
      <c r="AD299" s="187">
        <v>504</v>
      </c>
      <c r="AE299" s="187">
        <v>583</v>
      </c>
      <c r="AF299" s="187">
        <v>518</v>
      </c>
      <c r="AG299" s="175">
        <v>6.4</v>
      </c>
      <c r="AH299" s="188">
        <v>57</v>
      </c>
      <c r="AI299" s="92">
        <f t="shared" si="29"/>
        <v>0</v>
      </c>
      <c r="AJ299" s="198">
        <v>-797</v>
      </c>
      <c r="AK299" s="196">
        <v>521</v>
      </c>
      <c r="AL299" s="197">
        <v>780</v>
      </c>
      <c r="AN299" s="174">
        <f t="shared" si="24"/>
        <v>8869.83</v>
      </c>
      <c r="AO299" s="174">
        <f t="shared" si="25"/>
        <v>0.17000000000007276</v>
      </c>
      <c r="AQ299" s="92">
        <f t="shared" si="26"/>
        <v>144332.00000000003</v>
      </c>
      <c r="AR299" s="92">
        <f t="shared" si="27"/>
        <v>0</v>
      </c>
      <c r="AS299" s="92">
        <f t="shared" si="28"/>
        <v>12282.000000000002</v>
      </c>
      <c r="AU299" s="233">
        <v>3333</v>
      </c>
      <c r="AV299" s="234">
        <v>3333</v>
      </c>
      <c r="AW299" s="234">
        <v>521</v>
      </c>
      <c r="AX299" s="235">
        <v>2812</v>
      </c>
      <c r="AY299" s="233">
        <v>521</v>
      </c>
      <c r="AZ299" s="234">
        <v>521</v>
      </c>
      <c r="BA299" s="234">
        <v>521</v>
      </c>
      <c r="BB299" s="234">
        <v>521</v>
      </c>
      <c r="BC299" s="234">
        <v>521</v>
      </c>
      <c r="BD299" s="235">
        <v>207</v>
      </c>
      <c r="BE299" s="233">
        <v>4991</v>
      </c>
      <c r="BF299" s="234">
        <v>4991</v>
      </c>
      <c r="BG299" s="234">
        <v>780</v>
      </c>
      <c r="BH299" s="235">
        <v>4211</v>
      </c>
      <c r="BI299" s="233">
        <v>780</v>
      </c>
      <c r="BJ299" s="234">
        <v>780</v>
      </c>
      <c r="BK299" s="234">
        <v>780</v>
      </c>
      <c r="BL299" s="234">
        <v>780</v>
      </c>
      <c r="BM299" s="234">
        <v>780</v>
      </c>
      <c r="BN299" s="235">
        <v>311</v>
      </c>
      <c r="BO299" s="233">
        <v>-5500</v>
      </c>
      <c r="BP299" s="234">
        <v>-4703</v>
      </c>
      <c r="BQ299" s="234">
        <v>-797</v>
      </c>
      <c r="BR299" s="235">
        <v>-3906</v>
      </c>
      <c r="BS299" s="233">
        <v>-797</v>
      </c>
      <c r="BT299" s="234">
        <v>-797</v>
      </c>
      <c r="BU299" s="234">
        <v>-797</v>
      </c>
      <c r="BV299" s="234">
        <v>-797</v>
      </c>
      <c r="BW299" s="234">
        <v>-718</v>
      </c>
      <c r="BX299" s="235">
        <v>0</v>
      </c>
    </row>
    <row r="300" spans="1:76">
      <c r="A300" s="186" t="s">
        <v>1140</v>
      </c>
      <c r="B300" s="187">
        <v>0</v>
      </c>
      <c r="C300" s="187">
        <v>0</v>
      </c>
      <c r="D300" s="186">
        <v>62</v>
      </c>
      <c r="E300" s="186">
        <v>68</v>
      </c>
      <c r="F300" s="187">
        <v>63053</v>
      </c>
      <c r="G300" s="187">
        <v>87474</v>
      </c>
      <c r="H300" s="195">
        <v>8244</v>
      </c>
      <c r="I300" s="187">
        <v>1145.52</v>
      </c>
      <c r="J300" s="187">
        <v>-35046</v>
      </c>
      <c r="K300" s="187">
        <v>68143</v>
      </c>
      <c r="L300" s="187">
        <v>58258</v>
      </c>
      <c r="M300" s="187">
        <v>54970</v>
      </c>
      <c r="N300" s="187">
        <v>72760</v>
      </c>
      <c r="O300" s="187">
        <v>8958</v>
      </c>
      <c r="P300" s="187">
        <v>3404.9699999999989</v>
      </c>
      <c r="Q300" s="187">
        <v>0</v>
      </c>
      <c r="R300" s="187">
        <v>-38616</v>
      </c>
      <c r="S300" s="187">
        <v>3416</v>
      </c>
      <c r="T300" s="187">
        <v>1583.9699999999989</v>
      </c>
      <c r="U300" s="187">
        <v>0</v>
      </c>
      <c r="V300" s="187">
        <v>-4119</v>
      </c>
      <c r="W300" s="187">
        <v>34635</v>
      </c>
      <c r="X300" s="187">
        <v>3475</v>
      </c>
      <c r="Y300" s="187">
        <v>0</v>
      </c>
      <c r="Z300" s="187">
        <v>3064</v>
      </c>
      <c r="AA300" s="187">
        <v>-4119</v>
      </c>
      <c r="AB300" s="187">
        <v>-4119</v>
      </c>
      <c r="AC300" s="187">
        <v>-4119</v>
      </c>
      <c r="AD300" s="187">
        <v>-4119</v>
      </c>
      <c r="AE300" s="187">
        <v>-4119</v>
      </c>
      <c r="AF300" s="187">
        <v>-14451</v>
      </c>
      <c r="AG300" s="175">
        <v>9.6999999999999993</v>
      </c>
      <c r="AH300" s="188">
        <v>560</v>
      </c>
      <c r="AI300" s="92">
        <f t="shared" si="29"/>
        <v>0</v>
      </c>
      <c r="AJ300" s="198">
        <v>-490</v>
      </c>
      <c r="AK300" s="196">
        <v>352</v>
      </c>
      <c r="AL300" s="197">
        <v>-3981</v>
      </c>
      <c r="AN300" s="174">
        <f t="shared" si="24"/>
        <v>8243.9699999999993</v>
      </c>
      <c r="AO300" s="174">
        <f t="shared" si="25"/>
        <v>3.0000000000654836E-2</v>
      </c>
      <c r="AQ300" s="92">
        <f t="shared" si="26"/>
        <v>63053</v>
      </c>
      <c r="AR300" s="92">
        <f t="shared" si="27"/>
        <v>0</v>
      </c>
      <c r="AS300" s="92">
        <f t="shared" si="28"/>
        <v>-24420.999999999996</v>
      </c>
      <c r="AU300" s="233">
        <v>3416</v>
      </c>
      <c r="AV300" s="234">
        <v>3416</v>
      </c>
      <c r="AW300" s="234">
        <v>352</v>
      </c>
      <c r="AX300" s="235">
        <v>3064</v>
      </c>
      <c r="AY300" s="233">
        <v>352</v>
      </c>
      <c r="AZ300" s="234">
        <v>352</v>
      </c>
      <c r="BA300" s="234">
        <v>352</v>
      </c>
      <c r="BB300" s="234">
        <v>352</v>
      </c>
      <c r="BC300" s="234">
        <v>352</v>
      </c>
      <c r="BD300" s="235">
        <v>1304</v>
      </c>
      <c r="BE300" s="233">
        <v>-38616</v>
      </c>
      <c r="BF300" s="234">
        <v>-38616</v>
      </c>
      <c r="BG300" s="234">
        <v>-3981</v>
      </c>
      <c r="BH300" s="235">
        <v>-34635</v>
      </c>
      <c r="BI300" s="233">
        <v>-3981</v>
      </c>
      <c r="BJ300" s="234">
        <v>-3981</v>
      </c>
      <c r="BK300" s="234">
        <v>-3981</v>
      </c>
      <c r="BL300" s="234">
        <v>-3981</v>
      </c>
      <c r="BM300" s="234">
        <v>-3981</v>
      </c>
      <c r="BN300" s="235">
        <v>-14730</v>
      </c>
      <c r="BO300" s="233">
        <v>-4455</v>
      </c>
      <c r="BP300" s="234">
        <v>-3965</v>
      </c>
      <c r="BQ300" s="234">
        <v>-490</v>
      </c>
      <c r="BR300" s="235">
        <v>-3475</v>
      </c>
      <c r="BS300" s="233">
        <v>-490</v>
      </c>
      <c r="BT300" s="234">
        <v>-490</v>
      </c>
      <c r="BU300" s="234">
        <v>-490</v>
      </c>
      <c r="BV300" s="234">
        <v>-490</v>
      </c>
      <c r="BW300" s="234">
        <v>-490</v>
      </c>
      <c r="BX300" s="235">
        <v>-1025</v>
      </c>
    </row>
    <row r="301" spans="1:76">
      <c r="A301" s="186" t="s">
        <v>1141</v>
      </c>
      <c r="B301" s="187">
        <v>0</v>
      </c>
      <c r="C301" s="187">
        <v>0</v>
      </c>
      <c r="D301" s="186">
        <v>7</v>
      </c>
      <c r="E301" s="186">
        <v>8</v>
      </c>
      <c r="F301" s="187">
        <v>15253</v>
      </c>
      <c r="G301" s="187">
        <v>14995</v>
      </c>
      <c r="H301" s="195">
        <v>2146</v>
      </c>
      <c r="I301" s="187">
        <v>691.65999999999985</v>
      </c>
      <c r="J301" s="187">
        <v>-2111</v>
      </c>
      <c r="K301" s="187">
        <v>15795</v>
      </c>
      <c r="L301" s="187">
        <v>14706</v>
      </c>
      <c r="M301" s="187">
        <v>14193</v>
      </c>
      <c r="N301" s="187">
        <v>16401</v>
      </c>
      <c r="O301" s="187">
        <v>1963</v>
      </c>
      <c r="P301" s="187">
        <v>596.74000000000024</v>
      </c>
      <c r="Q301" s="187">
        <v>0</v>
      </c>
      <c r="R301" s="187">
        <v>-3335</v>
      </c>
      <c r="S301" s="187">
        <v>1427</v>
      </c>
      <c r="T301" s="187">
        <v>393.74000000000024</v>
      </c>
      <c r="U301" s="187">
        <v>0</v>
      </c>
      <c r="V301" s="187">
        <v>-414</v>
      </c>
      <c r="W301" s="187">
        <v>2797</v>
      </c>
      <c r="X301" s="187">
        <v>511</v>
      </c>
      <c r="Y301" s="187">
        <v>0</v>
      </c>
      <c r="Z301" s="187">
        <v>1197</v>
      </c>
      <c r="AA301" s="187">
        <v>-414</v>
      </c>
      <c r="AB301" s="187">
        <v>-414</v>
      </c>
      <c r="AC301" s="187">
        <v>-414</v>
      </c>
      <c r="AD301" s="187">
        <v>-414</v>
      </c>
      <c r="AE301" s="187">
        <v>-395</v>
      </c>
      <c r="AF301" s="187">
        <v>-60</v>
      </c>
      <c r="AG301" s="175">
        <v>6.2</v>
      </c>
      <c r="AH301" s="188">
        <v>301</v>
      </c>
      <c r="AI301" s="92">
        <f t="shared" si="29"/>
        <v>0</v>
      </c>
      <c r="AJ301" s="198">
        <v>-106</v>
      </c>
      <c r="AK301" s="196">
        <v>230</v>
      </c>
      <c r="AL301" s="197">
        <v>-538</v>
      </c>
      <c r="AN301" s="174">
        <f t="shared" si="24"/>
        <v>2145.7400000000002</v>
      </c>
      <c r="AO301" s="174">
        <f t="shared" si="25"/>
        <v>0.25999999999976353</v>
      </c>
      <c r="AQ301" s="92">
        <f t="shared" si="26"/>
        <v>15253</v>
      </c>
      <c r="AR301" s="92">
        <f t="shared" si="27"/>
        <v>0</v>
      </c>
      <c r="AS301" s="92">
        <f t="shared" si="28"/>
        <v>258</v>
      </c>
      <c r="AU301" s="233">
        <v>1427</v>
      </c>
      <c r="AV301" s="234">
        <v>1427</v>
      </c>
      <c r="AW301" s="234">
        <v>230</v>
      </c>
      <c r="AX301" s="235">
        <v>1197</v>
      </c>
      <c r="AY301" s="233">
        <v>230</v>
      </c>
      <c r="AZ301" s="234">
        <v>230</v>
      </c>
      <c r="BA301" s="234">
        <v>230</v>
      </c>
      <c r="BB301" s="234">
        <v>230</v>
      </c>
      <c r="BC301" s="234">
        <v>230</v>
      </c>
      <c r="BD301" s="235">
        <v>47</v>
      </c>
      <c r="BE301" s="233">
        <v>-3335</v>
      </c>
      <c r="BF301" s="234">
        <v>-3335</v>
      </c>
      <c r="BG301" s="234">
        <v>-538</v>
      </c>
      <c r="BH301" s="235">
        <v>-2797</v>
      </c>
      <c r="BI301" s="233">
        <v>-538</v>
      </c>
      <c r="BJ301" s="234">
        <v>-538</v>
      </c>
      <c r="BK301" s="234">
        <v>-538</v>
      </c>
      <c r="BL301" s="234">
        <v>-538</v>
      </c>
      <c r="BM301" s="234">
        <v>-538</v>
      </c>
      <c r="BN301" s="235">
        <v>-107</v>
      </c>
      <c r="BO301" s="233">
        <v>-723</v>
      </c>
      <c r="BP301" s="234">
        <v>-617</v>
      </c>
      <c r="BQ301" s="234">
        <v>-106</v>
      </c>
      <c r="BR301" s="235">
        <v>-511</v>
      </c>
      <c r="BS301" s="233">
        <v>-106</v>
      </c>
      <c r="BT301" s="234">
        <v>-106</v>
      </c>
      <c r="BU301" s="234">
        <v>-106</v>
      </c>
      <c r="BV301" s="234">
        <v>-106</v>
      </c>
      <c r="BW301" s="234">
        <v>-87</v>
      </c>
      <c r="BX301" s="235">
        <v>0</v>
      </c>
    </row>
    <row r="302" spans="1:76">
      <c r="A302" s="186" t="s">
        <v>1142</v>
      </c>
      <c r="B302" s="187">
        <v>5</v>
      </c>
      <c r="C302" s="187">
        <v>0</v>
      </c>
      <c r="D302" s="186">
        <v>53</v>
      </c>
      <c r="E302" s="186">
        <v>54</v>
      </c>
      <c r="F302" s="187">
        <v>1232562</v>
      </c>
      <c r="G302" s="187">
        <v>1179460</v>
      </c>
      <c r="H302" s="195">
        <v>89077</v>
      </c>
      <c r="I302" s="187">
        <v>63859.759999999995</v>
      </c>
      <c r="J302" s="187">
        <v>-46380</v>
      </c>
      <c r="K302" s="187">
        <v>1320342</v>
      </c>
      <c r="L302" s="187">
        <v>1149559</v>
      </c>
      <c r="M302" s="187">
        <v>1118915</v>
      </c>
      <c r="N302" s="187">
        <v>1363440</v>
      </c>
      <c r="O302" s="187">
        <v>52367</v>
      </c>
      <c r="P302" s="187">
        <v>43132.610000000015</v>
      </c>
      <c r="Q302" s="187">
        <v>0</v>
      </c>
      <c r="R302" s="187">
        <v>118949</v>
      </c>
      <c r="S302" s="187">
        <v>-120880</v>
      </c>
      <c r="T302" s="187">
        <v>40466.610000000015</v>
      </c>
      <c r="U302" s="187">
        <v>0</v>
      </c>
      <c r="V302" s="187">
        <v>-6423</v>
      </c>
      <c r="W302" s="187">
        <v>0</v>
      </c>
      <c r="X302" s="187">
        <v>151812</v>
      </c>
      <c r="Y302" s="187">
        <v>105432</v>
      </c>
      <c r="Z302" s="187">
        <v>0</v>
      </c>
      <c r="AA302" s="187">
        <v>-6423</v>
      </c>
      <c r="AB302" s="187">
        <v>-6423</v>
      </c>
      <c r="AC302" s="187">
        <v>-6423</v>
      </c>
      <c r="AD302" s="187">
        <v>-6423</v>
      </c>
      <c r="AE302" s="187">
        <v>-6423</v>
      </c>
      <c r="AF302" s="187">
        <v>-14265</v>
      </c>
      <c r="AG302" s="175">
        <v>8.8000000000000007</v>
      </c>
      <c r="AH302" s="188">
        <v>29</v>
      </c>
      <c r="AI302" s="92">
        <f t="shared" si="29"/>
        <v>0</v>
      </c>
      <c r="AJ302" s="198">
        <v>-6204</v>
      </c>
      <c r="AK302" s="196">
        <v>-13736</v>
      </c>
      <c r="AL302" s="197">
        <v>13517</v>
      </c>
      <c r="AN302" s="174">
        <f t="shared" si="24"/>
        <v>89076.610000000015</v>
      </c>
      <c r="AO302" s="174">
        <f t="shared" si="25"/>
        <v>0.38999999998486601</v>
      </c>
      <c r="AQ302" s="92">
        <f t="shared" si="26"/>
        <v>1232562</v>
      </c>
      <c r="AR302" s="92">
        <f t="shared" si="27"/>
        <v>0</v>
      </c>
      <c r="AS302" s="92">
        <f t="shared" si="28"/>
        <v>53102</v>
      </c>
      <c r="AU302" s="233">
        <v>-120880</v>
      </c>
      <c r="AV302" s="234">
        <v>-120880</v>
      </c>
      <c r="AW302" s="234">
        <v>-13736</v>
      </c>
      <c r="AX302" s="235">
        <v>-107144</v>
      </c>
      <c r="AY302" s="233">
        <v>-13736</v>
      </c>
      <c r="AZ302" s="234">
        <v>-13736</v>
      </c>
      <c r="BA302" s="234">
        <v>-13736</v>
      </c>
      <c r="BB302" s="234">
        <v>-13736</v>
      </c>
      <c r="BC302" s="234">
        <v>-13736</v>
      </c>
      <c r="BD302" s="235">
        <v>-38464</v>
      </c>
      <c r="BE302" s="233">
        <v>118949</v>
      </c>
      <c r="BF302" s="234">
        <v>118949</v>
      </c>
      <c r="BG302" s="234">
        <v>13517</v>
      </c>
      <c r="BH302" s="235">
        <v>105432</v>
      </c>
      <c r="BI302" s="233">
        <v>13517</v>
      </c>
      <c r="BJ302" s="234">
        <v>13517</v>
      </c>
      <c r="BK302" s="234">
        <v>13517</v>
      </c>
      <c r="BL302" s="234">
        <v>13517</v>
      </c>
      <c r="BM302" s="234">
        <v>13517</v>
      </c>
      <c r="BN302" s="235">
        <v>37847</v>
      </c>
      <c r="BO302" s="233">
        <v>-57076</v>
      </c>
      <c r="BP302" s="234">
        <v>-50872</v>
      </c>
      <c r="BQ302" s="234">
        <v>-6204</v>
      </c>
      <c r="BR302" s="235">
        <v>-44668</v>
      </c>
      <c r="BS302" s="233">
        <v>-6204</v>
      </c>
      <c r="BT302" s="234">
        <v>-6204</v>
      </c>
      <c r="BU302" s="234">
        <v>-6204</v>
      </c>
      <c r="BV302" s="234">
        <v>-6204</v>
      </c>
      <c r="BW302" s="234">
        <v>-6204</v>
      </c>
      <c r="BX302" s="235">
        <v>-13648</v>
      </c>
    </row>
    <row r="303" spans="1:76">
      <c r="A303" s="186" t="s">
        <v>1143</v>
      </c>
      <c r="B303" s="187">
        <v>0</v>
      </c>
      <c r="C303" s="187">
        <v>0</v>
      </c>
      <c r="D303" s="186">
        <v>268</v>
      </c>
      <c r="E303" s="186">
        <v>276</v>
      </c>
      <c r="F303" s="187">
        <v>282780</v>
      </c>
      <c r="G303" s="187">
        <v>0</v>
      </c>
      <c r="H303" s="195">
        <v>30406</v>
      </c>
      <c r="I303" s="187">
        <v>2463.1700000000037</v>
      </c>
      <c r="J303" s="187">
        <v>252374</v>
      </c>
      <c r="K303" s="187">
        <v>310637</v>
      </c>
      <c r="L303" s="187">
        <v>257403</v>
      </c>
      <c r="M303" s="187">
        <v>243107</v>
      </c>
      <c r="N303" s="187">
        <v>331413</v>
      </c>
      <c r="O303" s="187">
        <v>0</v>
      </c>
      <c r="P303" s="187">
        <v>0</v>
      </c>
      <c r="Q303" s="187">
        <v>0</v>
      </c>
      <c r="R303" s="187">
        <v>274409</v>
      </c>
      <c r="S303" s="187">
        <v>8371</v>
      </c>
      <c r="T303" s="187">
        <v>0</v>
      </c>
      <c r="U303" s="187">
        <v>0</v>
      </c>
      <c r="V303" s="187">
        <v>30406</v>
      </c>
      <c r="W303" s="187">
        <v>0</v>
      </c>
      <c r="X303" s="187">
        <v>0</v>
      </c>
      <c r="Y303" s="187">
        <v>244903</v>
      </c>
      <c r="Z303" s="187">
        <v>7471</v>
      </c>
      <c r="AA303" s="187">
        <v>30406</v>
      </c>
      <c r="AB303" s="187">
        <v>30406</v>
      </c>
      <c r="AC303" s="187">
        <v>30406</v>
      </c>
      <c r="AD303" s="187">
        <v>30406</v>
      </c>
      <c r="AE303" s="187">
        <v>30406</v>
      </c>
      <c r="AF303" s="187">
        <v>100344</v>
      </c>
      <c r="AG303" s="175">
        <v>9.3000000000000007</v>
      </c>
      <c r="AH303" s="188">
        <v>584</v>
      </c>
      <c r="AI303" s="92">
        <f t="shared" si="29"/>
        <v>0</v>
      </c>
      <c r="AJ303" s="198">
        <v>0</v>
      </c>
      <c r="AK303" s="196">
        <v>900</v>
      </c>
      <c r="AL303" s="197">
        <v>29506</v>
      </c>
      <c r="AN303" s="174">
        <f t="shared" si="24"/>
        <v>30406</v>
      </c>
      <c r="AO303" s="174">
        <f t="shared" si="25"/>
        <v>0</v>
      </c>
      <c r="AQ303" s="92">
        <f t="shared" si="26"/>
        <v>282780</v>
      </c>
      <c r="AR303" s="92">
        <f t="shared" si="27"/>
        <v>0</v>
      </c>
      <c r="AS303" s="92">
        <f t="shared" si="28"/>
        <v>282780</v>
      </c>
      <c r="AU303" s="233">
        <v>8371</v>
      </c>
      <c r="AV303" s="234">
        <v>8371</v>
      </c>
      <c r="AW303" s="234">
        <v>900</v>
      </c>
      <c r="AX303" s="235">
        <v>7471</v>
      </c>
      <c r="AY303" s="233">
        <v>900</v>
      </c>
      <c r="AZ303" s="234">
        <v>900</v>
      </c>
      <c r="BA303" s="234">
        <v>900</v>
      </c>
      <c r="BB303" s="234">
        <v>900</v>
      </c>
      <c r="BC303" s="234">
        <v>900</v>
      </c>
      <c r="BD303" s="235">
        <v>2971</v>
      </c>
      <c r="BE303" s="233">
        <v>274409</v>
      </c>
      <c r="BF303" s="234">
        <v>274409</v>
      </c>
      <c r="BG303" s="234">
        <v>29506</v>
      </c>
      <c r="BH303" s="235">
        <v>244903</v>
      </c>
      <c r="BI303" s="233">
        <v>29506</v>
      </c>
      <c r="BJ303" s="234">
        <v>29506</v>
      </c>
      <c r="BK303" s="234">
        <v>29506</v>
      </c>
      <c r="BL303" s="234">
        <v>29506</v>
      </c>
      <c r="BM303" s="234">
        <v>29506</v>
      </c>
      <c r="BN303" s="235">
        <v>97373</v>
      </c>
      <c r="BO303" s="233">
        <v>0</v>
      </c>
      <c r="BP303" s="234">
        <v>0</v>
      </c>
      <c r="BQ303" s="234">
        <v>0</v>
      </c>
      <c r="BR303" s="235">
        <v>0</v>
      </c>
      <c r="BS303" s="233">
        <v>0</v>
      </c>
      <c r="BT303" s="234">
        <v>0</v>
      </c>
      <c r="BU303" s="234">
        <v>0</v>
      </c>
      <c r="BV303" s="234">
        <v>0</v>
      </c>
      <c r="BW303" s="234">
        <v>0</v>
      </c>
      <c r="BX303" s="235">
        <v>0</v>
      </c>
    </row>
    <row r="304" spans="1:76">
      <c r="A304" s="186" t="s">
        <v>1144</v>
      </c>
      <c r="B304" s="187">
        <v>1</v>
      </c>
      <c r="C304" s="187">
        <v>0</v>
      </c>
      <c r="D304" s="186">
        <v>163</v>
      </c>
      <c r="E304" s="186">
        <v>177</v>
      </c>
      <c r="F304" s="187">
        <v>358680</v>
      </c>
      <c r="G304" s="187">
        <v>335848</v>
      </c>
      <c r="H304" s="195">
        <v>34546</v>
      </c>
      <c r="I304" s="187">
        <v>9331.119999999999</v>
      </c>
      <c r="J304" s="187">
        <v>-22118</v>
      </c>
      <c r="K304" s="187">
        <v>388838</v>
      </c>
      <c r="L304" s="187">
        <v>330256</v>
      </c>
      <c r="M304" s="187">
        <v>315124</v>
      </c>
      <c r="N304" s="187">
        <v>410631</v>
      </c>
      <c r="O304" s="187">
        <v>24461</v>
      </c>
      <c r="P304" s="187">
        <v>12703.09</v>
      </c>
      <c r="Q304" s="187">
        <v>0</v>
      </c>
      <c r="R304" s="187">
        <v>-30712</v>
      </c>
      <c r="S304" s="187">
        <v>23333</v>
      </c>
      <c r="T304" s="187">
        <v>6953.09</v>
      </c>
      <c r="U304" s="187">
        <v>0</v>
      </c>
      <c r="V304" s="187">
        <v>-2618</v>
      </c>
      <c r="W304" s="187">
        <v>27671</v>
      </c>
      <c r="X304" s="187">
        <v>15470</v>
      </c>
      <c r="Y304" s="187">
        <v>0</v>
      </c>
      <c r="Z304" s="187">
        <v>21023</v>
      </c>
      <c r="AA304" s="187">
        <v>-2618</v>
      </c>
      <c r="AB304" s="187">
        <v>-2618</v>
      </c>
      <c r="AC304" s="187">
        <v>-2618</v>
      </c>
      <c r="AD304" s="187">
        <v>-2618</v>
      </c>
      <c r="AE304" s="187">
        <v>-2618</v>
      </c>
      <c r="AF304" s="187">
        <v>-9028</v>
      </c>
      <c r="AG304" s="175">
        <v>10.1</v>
      </c>
      <c r="AH304" s="188">
        <v>58</v>
      </c>
      <c r="AI304" s="92">
        <f t="shared" si="29"/>
        <v>0</v>
      </c>
      <c r="AJ304" s="198">
        <v>-1887</v>
      </c>
      <c r="AK304" s="196">
        <v>2310</v>
      </c>
      <c r="AL304" s="197">
        <v>-3041</v>
      </c>
      <c r="AN304" s="174">
        <f t="shared" si="24"/>
        <v>34546.089999999997</v>
      </c>
      <c r="AO304" s="174">
        <f t="shared" si="25"/>
        <v>-8.999999999650754E-2</v>
      </c>
      <c r="AQ304" s="92">
        <f t="shared" si="26"/>
        <v>358679.99999999994</v>
      </c>
      <c r="AR304" s="92">
        <f t="shared" si="27"/>
        <v>0</v>
      </c>
      <c r="AS304" s="92">
        <f t="shared" si="28"/>
        <v>22831.999999999996</v>
      </c>
      <c r="AU304" s="233">
        <v>23333</v>
      </c>
      <c r="AV304" s="234">
        <v>23333</v>
      </c>
      <c r="AW304" s="234">
        <v>2310</v>
      </c>
      <c r="AX304" s="235">
        <v>21023</v>
      </c>
      <c r="AY304" s="233">
        <v>2310</v>
      </c>
      <c r="AZ304" s="234">
        <v>2310</v>
      </c>
      <c r="BA304" s="234">
        <v>2310</v>
      </c>
      <c r="BB304" s="234">
        <v>2310</v>
      </c>
      <c r="BC304" s="234">
        <v>2310</v>
      </c>
      <c r="BD304" s="235">
        <v>9473</v>
      </c>
      <c r="BE304" s="233">
        <v>-30712</v>
      </c>
      <c r="BF304" s="234">
        <v>-30712</v>
      </c>
      <c r="BG304" s="234">
        <v>-3041</v>
      </c>
      <c r="BH304" s="235">
        <v>-27671</v>
      </c>
      <c r="BI304" s="233">
        <v>-3041</v>
      </c>
      <c r="BJ304" s="234">
        <v>-3041</v>
      </c>
      <c r="BK304" s="234">
        <v>-3041</v>
      </c>
      <c r="BL304" s="234">
        <v>-3041</v>
      </c>
      <c r="BM304" s="234">
        <v>-3041</v>
      </c>
      <c r="BN304" s="235">
        <v>-12466</v>
      </c>
      <c r="BO304" s="233">
        <v>-19244</v>
      </c>
      <c r="BP304" s="234">
        <v>-17357</v>
      </c>
      <c r="BQ304" s="234">
        <v>-1887</v>
      </c>
      <c r="BR304" s="235">
        <v>-15470</v>
      </c>
      <c r="BS304" s="233">
        <v>-1887</v>
      </c>
      <c r="BT304" s="234">
        <v>-1887</v>
      </c>
      <c r="BU304" s="234">
        <v>-1887</v>
      </c>
      <c r="BV304" s="234">
        <v>-1887</v>
      </c>
      <c r="BW304" s="234">
        <v>-1887</v>
      </c>
      <c r="BX304" s="235">
        <v>-6035</v>
      </c>
    </row>
    <row r="305" spans="1:76">
      <c r="A305" s="186" t="s">
        <v>805</v>
      </c>
      <c r="B305" s="187">
        <v>0</v>
      </c>
      <c r="C305" s="187">
        <v>0</v>
      </c>
      <c r="D305" s="186">
        <v>0</v>
      </c>
      <c r="E305" s="186">
        <v>0</v>
      </c>
      <c r="F305" s="187">
        <v>0</v>
      </c>
      <c r="G305" s="187">
        <v>0</v>
      </c>
      <c r="H305" s="195">
        <v>0</v>
      </c>
      <c r="I305" s="187">
        <v>0</v>
      </c>
      <c r="J305" s="187">
        <v>0</v>
      </c>
      <c r="K305" s="187">
        <v>0</v>
      </c>
      <c r="L305" s="187">
        <v>0</v>
      </c>
      <c r="M305" s="187">
        <v>0</v>
      </c>
      <c r="N305" s="187">
        <v>0</v>
      </c>
      <c r="O305" s="187">
        <v>0</v>
      </c>
      <c r="P305" s="187">
        <v>0</v>
      </c>
      <c r="Q305" s="187">
        <v>0</v>
      </c>
      <c r="R305" s="187">
        <v>0</v>
      </c>
      <c r="S305" s="187">
        <v>0</v>
      </c>
      <c r="T305" s="187">
        <v>0</v>
      </c>
      <c r="U305" s="187">
        <v>0</v>
      </c>
      <c r="V305" s="187">
        <v>0</v>
      </c>
      <c r="W305" s="187">
        <v>0</v>
      </c>
      <c r="X305" s="187">
        <v>0</v>
      </c>
      <c r="Y305" s="187">
        <v>0</v>
      </c>
      <c r="Z305" s="187">
        <v>0</v>
      </c>
      <c r="AA305" s="187">
        <v>0</v>
      </c>
      <c r="AB305" s="187">
        <v>0</v>
      </c>
      <c r="AC305" s="187">
        <v>0</v>
      </c>
      <c r="AD305" s="187">
        <v>0</v>
      </c>
      <c r="AE305" s="187">
        <v>0</v>
      </c>
      <c r="AF305" s="187">
        <v>0</v>
      </c>
      <c r="AG305" s="175">
        <v>1</v>
      </c>
      <c r="AH305" s="188">
        <v>302</v>
      </c>
      <c r="AI305" s="92">
        <f t="shared" si="29"/>
        <v>0</v>
      </c>
      <c r="AJ305" s="198">
        <v>0</v>
      </c>
      <c r="AK305" s="196">
        <v>0</v>
      </c>
      <c r="AL305" s="197">
        <v>0</v>
      </c>
      <c r="AN305" s="174">
        <f t="shared" si="24"/>
        <v>0</v>
      </c>
      <c r="AO305" s="174">
        <f t="shared" si="25"/>
        <v>0</v>
      </c>
      <c r="AQ305" s="92">
        <f t="shared" si="26"/>
        <v>0</v>
      </c>
      <c r="AR305" s="92">
        <f t="shared" si="27"/>
        <v>0</v>
      </c>
      <c r="AS305" s="92">
        <f t="shared" si="28"/>
        <v>0</v>
      </c>
      <c r="AU305" s="233">
        <v>0</v>
      </c>
      <c r="AV305" s="234">
        <v>0</v>
      </c>
      <c r="AW305" s="234">
        <v>0</v>
      </c>
      <c r="AX305" s="235">
        <v>0</v>
      </c>
      <c r="AY305" s="233">
        <v>0</v>
      </c>
      <c r="AZ305" s="234">
        <v>0</v>
      </c>
      <c r="BA305" s="234">
        <v>0</v>
      </c>
      <c r="BB305" s="234">
        <v>0</v>
      </c>
      <c r="BC305" s="234">
        <v>0</v>
      </c>
      <c r="BD305" s="235">
        <v>0</v>
      </c>
      <c r="BE305" s="233">
        <v>0</v>
      </c>
      <c r="BF305" s="234">
        <v>0</v>
      </c>
      <c r="BG305" s="234">
        <v>0</v>
      </c>
      <c r="BH305" s="235">
        <v>0</v>
      </c>
      <c r="BI305" s="233">
        <v>0</v>
      </c>
      <c r="BJ305" s="234">
        <v>0</v>
      </c>
      <c r="BK305" s="234">
        <v>0</v>
      </c>
      <c r="BL305" s="234">
        <v>0</v>
      </c>
      <c r="BM305" s="234">
        <v>0</v>
      </c>
      <c r="BN305" s="235">
        <v>0</v>
      </c>
      <c r="BO305" s="233">
        <v>0</v>
      </c>
      <c r="BP305" s="234">
        <v>0</v>
      </c>
      <c r="BQ305" s="234">
        <v>0</v>
      </c>
      <c r="BR305" s="235">
        <v>0</v>
      </c>
      <c r="BS305" s="233">
        <v>0</v>
      </c>
      <c r="BT305" s="234">
        <v>0</v>
      </c>
      <c r="BU305" s="234">
        <v>0</v>
      </c>
      <c r="BV305" s="234">
        <v>0</v>
      </c>
      <c r="BW305" s="234">
        <v>0</v>
      </c>
      <c r="BX305" s="235">
        <v>0</v>
      </c>
    </row>
    <row r="306" spans="1:76">
      <c r="A306" s="186" t="s">
        <v>1145</v>
      </c>
      <c r="B306" s="187">
        <v>0</v>
      </c>
      <c r="C306" s="187">
        <v>0</v>
      </c>
      <c r="D306" s="186">
        <v>0</v>
      </c>
      <c r="E306" s="186">
        <v>0</v>
      </c>
      <c r="F306" s="187">
        <v>0</v>
      </c>
      <c r="G306" s="187">
        <v>19066</v>
      </c>
      <c r="H306" s="195">
        <v>-8290</v>
      </c>
      <c r="I306" s="187">
        <v>0</v>
      </c>
      <c r="J306" s="187">
        <v>0</v>
      </c>
      <c r="K306" s="187">
        <v>0</v>
      </c>
      <c r="L306" s="187">
        <v>0</v>
      </c>
      <c r="M306" s="187">
        <v>0</v>
      </c>
      <c r="N306" s="187">
        <v>0</v>
      </c>
      <c r="O306" s="187">
        <v>0</v>
      </c>
      <c r="P306" s="187">
        <v>486.64999999999782</v>
      </c>
      <c r="Q306" s="187">
        <v>0</v>
      </c>
      <c r="R306" s="187">
        <v>-8777</v>
      </c>
      <c r="S306" s="187">
        <v>0</v>
      </c>
      <c r="T306" s="187">
        <v>10775.649999999998</v>
      </c>
      <c r="U306" s="187">
        <v>0</v>
      </c>
      <c r="V306" s="187">
        <v>-8777</v>
      </c>
      <c r="W306" s="187">
        <v>0</v>
      </c>
      <c r="X306" s="187">
        <v>0</v>
      </c>
      <c r="Y306" s="187">
        <v>0</v>
      </c>
      <c r="Z306" s="187">
        <v>0</v>
      </c>
      <c r="AA306" s="187">
        <v>0</v>
      </c>
      <c r="AB306" s="187">
        <v>0</v>
      </c>
      <c r="AC306" s="187">
        <v>0</v>
      </c>
      <c r="AD306" s="187">
        <v>0</v>
      </c>
      <c r="AE306" s="187">
        <v>0</v>
      </c>
      <c r="AF306" s="187">
        <v>0</v>
      </c>
      <c r="AG306" s="175">
        <v>1</v>
      </c>
      <c r="AH306" s="188">
        <v>999</v>
      </c>
      <c r="AI306" s="92">
        <f t="shared" si="29"/>
        <v>0</v>
      </c>
      <c r="AJ306" s="198">
        <v>0</v>
      </c>
      <c r="AK306" s="196">
        <v>0</v>
      </c>
      <c r="AL306" s="197">
        <v>-8777</v>
      </c>
      <c r="AN306" s="174">
        <f t="shared" si="24"/>
        <v>-8290.3500000000022</v>
      </c>
      <c r="AO306" s="156">
        <f t="shared" si="25"/>
        <v>0.35000000000218279</v>
      </c>
      <c r="AQ306" s="92">
        <f t="shared" si="26"/>
        <v>0</v>
      </c>
      <c r="AR306" s="92">
        <f t="shared" si="27"/>
        <v>0</v>
      </c>
      <c r="AS306" s="92">
        <f t="shared" si="28"/>
        <v>-19066</v>
      </c>
      <c r="AU306" s="233">
        <v>0</v>
      </c>
      <c r="AV306" s="234">
        <v>0</v>
      </c>
      <c r="AW306" s="234">
        <v>0</v>
      </c>
      <c r="AX306" s="235">
        <v>0</v>
      </c>
      <c r="AY306" s="233">
        <v>0</v>
      </c>
      <c r="AZ306" s="234">
        <v>0</v>
      </c>
      <c r="BA306" s="234">
        <v>0</v>
      </c>
      <c r="BB306" s="234">
        <v>0</v>
      </c>
      <c r="BC306" s="234">
        <v>0</v>
      </c>
      <c r="BD306" s="235">
        <v>0</v>
      </c>
      <c r="BE306" s="233">
        <v>-8777</v>
      </c>
      <c r="BF306" s="234">
        <v>-8777</v>
      </c>
      <c r="BG306" s="234">
        <v>-8777</v>
      </c>
      <c r="BH306" s="235">
        <v>0</v>
      </c>
      <c r="BI306" s="233">
        <v>0</v>
      </c>
      <c r="BJ306" s="234">
        <v>0</v>
      </c>
      <c r="BK306" s="234">
        <v>0</v>
      </c>
      <c r="BL306" s="234">
        <v>0</v>
      </c>
      <c r="BM306" s="234">
        <v>0</v>
      </c>
      <c r="BN306" s="235">
        <v>0</v>
      </c>
      <c r="BO306" s="233">
        <v>-114</v>
      </c>
      <c r="BP306" s="234">
        <v>0</v>
      </c>
      <c r="BQ306" s="234">
        <v>0</v>
      </c>
      <c r="BR306" s="235">
        <v>0</v>
      </c>
      <c r="BS306" s="233">
        <v>0</v>
      </c>
      <c r="BT306" s="234">
        <v>0</v>
      </c>
      <c r="BU306" s="234">
        <v>0</v>
      </c>
      <c r="BV306" s="234">
        <v>0</v>
      </c>
      <c r="BW306" s="234">
        <v>0</v>
      </c>
      <c r="BX306" s="235">
        <v>0</v>
      </c>
    </row>
    <row r="307" spans="1:76">
      <c r="A307" s="186" t="s">
        <v>1146</v>
      </c>
      <c r="B307" s="187">
        <v>0</v>
      </c>
      <c r="C307" s="187">
        <v>0</v>
      </c>
      <c r="D307" s="186">
        <v>1</v>
      </c>
      <c r="E307" s="186">
        <v>1</v>
      </c>
      <c r="F307" s="187">
        <v>3816</v>
      </c>
      <c r="G307" s="187">
        <v>2739</v>
      </c>
      <c r="H307" s="195">
        <v>352</v>
      </c>
      <c r="I307" s="187">
        <v>0</v>
      </c>
      <c r="J307" s="187">
        <v>530</v>
      </c>
      <c r="K307" s="187">
        <v>4272</v>
      </c>
      <c r="L307" s="187">
        <v>3385</v>
      </c>
      <c r="M307" s="187">
        <v>3128</v>
      </c>
      <c r="N307" s="187">
        <v>4649</v>
      </c>
      <c r="O307" s="187">
        <v>205</v>
      </c>
      <c r="P307" s="187">
        <v>105</v>
      </c>
      <c r="Q307" s="187">
        <v>0</v>
      </c>
      <c r="R307" s="187">
        <v>619</v>
      </c>
      <c r="S307" s="187">
        <v>148</v>
      </c>
      <c r="T307" s="187">
        <v>0</v>
      </c>
      <c r="U307" s="187">
        <v>0</v>
      </c>
      <c r="V307" s="187">
        <v>42</v>
      </c>
      <c r="W307" s="187">
        <v>0</v>
      </c>
      <c r="X307" s="187">
        <v>181</v>
      </c>
      <c r="Y307" s="187">
        <v>574</v>
      </c>
      <c r="Z307" s="187">
        <v>137</v>
      </c>
      <c r="AA307" s="187">
        <v>42</v>
      </c>
      <c r="AB307" s="187">
        <v>42</v>
      </c>
      <c r="AC307" s="187">
        <v>42</v>
      </c>
      <c r="AD307" s="187">
        <v>42</v>
      </c>
      <c r="AE307" s="187">
        <v>42</v>
      </c>
      <c r="AF307" s="187">
        <v>320</v>
      </c>
      <c r="AG307" s="175">
        <v>13.9</v>
      </c>
      <c r="AH307" s="188">
        <v>303</v>
      </c>
      <c r="AI307" s="92">
        <f t="shared" si="29"/>
        <v>0</v>
      </c>
      <c r="AJ307" s="198">
        <v>-14</v>
      </c>
      <c r="AK307" s="196">
        <v>11</v>
      </c>
      <c r="AL307" s="197">
        <v>45</v>
      </c>
      <c r="AN307" s="174">
        <f t="shared" si="24"/>
        <v>352</v>
      </c>
      <c r="AO307" s="174">
        <f t="shared" si="25"/>
        <v>0</v>
      </c>
      <c r="AQ307" s="92">
        <f t="shared" si="26"/>
        <v>3816</v>
      </c>
      <c r="AR307" s="92">
        <f t="shared" si="27"/>
        <v>0</v>
      </c>
      <c r="AS307" s="92">
        <f t="shared" si="28"/>
        <v>1077</v>
      </c>
      <c r="AU307" s="233">
        <v>148</v>
      </c>
      <c r="AV307" s="234">
        <v>148</v>
      </c>
      <c r="AW307" s="234">
        <v>11</v>
      </c>
      <c r="AX307" s="235">
        <v>137</v>
      </c>
      <c r="AY307" s="233">
        <v>11</v>
      </c>
      <c r="AZ307" s="234">
        <v>11</v>
      </c>
      <c r="BA307" s="234">
        <v>11</v>
      </c>
      <c r="BB307" s="234">
        <v>11</v>
      </c>
      <c r="BC307" s="234">
        <v>11</v>
      </c>
      <c r="BD307" s="235">
        <v>82</v>
      </c>
      <c r="BE307" s="233">
        <v>619</v>
      </c>
      <c r="BF307" s="234">
        <v>619</v>
      </c>
      <c r="BG307" s="234">
        <v>45</v>
      </c>
      <c r="BH307" s="235">
        <v>574</v>
      </c>
      <c r="BI307" s="233">
        <v>45</v>
      </c>
      <c r="BJ307" s="234">
        <v>45</v>
      </c>
      <c r="BK307" s="234">
        <v>45</v>
      </c>
      <c r="BL307" s="234">
        <v>45</v>
      </c>
      <c r="BM307" s="234">
        <v>45</v>
      </c>
      <c r="BN307" s="235">
        <v>349</v>
      </c>
      <c r="BO307" s="233">
        <v>-209</v>
      </c>
      <c r="BP307" s="234">
        <v>-195</v>
      </c>
      <c r="BQ307" s="234">
        <v>-14</v>
      </c>
      <c r="BR307" s="235">
        <v>-181</v>
      </c>
      <c r="BS307" s="233">
        <v>-14</v>
      </c>
      <c r="BT307" s="234">
        <v>-14</v>
      </c>
      <c r="BU307" s="234">
        <v>-14</v>
      </c>
      <c r="BV307" s="234">
        <v>-14</v>
      </c>
      <c r="BW307" s="234">
        <v>-14</v>
      </c>
      <c r="BX307" s="235">
        <v>-111</v>
      </c>
    </row>
    <row r="308" spans="1:76">
      <c r="A308" s="186" t="s">
        <v>806</v>
      </c>
      <c r="B308" s="187">
        <v>0</v>
      </c>
      <c r="C308" s="187">
        <v>0</v>
      </c>
      <c r="D308" s="186">
        <v>0</v>
      </c>
      <c r="E308" s="186">
        <v>0</v>
      </c>
      <c r="F308" s="187">
        <v>0</v>
      </c>
      <c r="G308" s="187">
        <v>0</v>
      </c>
      <c r="H308" s="195">
        <v>0</v>
      </c>
      <c r="I308" s="187">
        <v>0</v>
      </c>
      <c r="J308" s="187">
        <v>0</v>
      </c>
      <c r="K308" s="187">
        <v>0</v>
      </c>
      <c r="L308" s="187">
        <v>0</v>
      </c>
      <c r="M308" s="187">
        <v>0</v>
      </c>
      <c r="N308" s="187">
        <v>0</v>
      </c>
      <c r="O308" s="187">
        <v>0</v>
      </c>
      <c r="P308" s="187">
        <v>0</v>
      </c>
      <c r="Q308" s="187">
        <v>0</v>
      </c>
      <c r="R308" s="187">
        <v>0</v>
      </c>
      <c r="S308" s="187">
        <v>0</v>
      </c>
      <c r="T308" s="187">
        <v>0</v>
      </c>
      <c r="U308" s="187">
        <v>0</v>
      </c>
      <c r="V308" s="187">
        <v>0</v>
      </c>
      <c r="W308" s="187">
        <v>0</v>
      </c>
      <c r="X308" s="187">
        <v>0</v>
      </c>
      <c r="Y308" s="187">
        <v>0</v>
      </c>
      <c r="Z308" s="187">
        <v>0</v>
      </c>
      <c r="AA308" s="187">
        <v>0</v>
      </c>
      <c r="AB308" s="187">
        <v>0</v>
      </c>
      <c r="AC308" s="187">
        <v>0</v>
      </c>
      <c r="AD308" s="187">
        <v>0</v>
      </c>
      <c r="AE308" s="187">
        <v>0</v>
      </c>
      <c r="AF308" s="187">
        <v>0</v>
      </c>
      <c r="AG308" s="175">
        <v>1</v>
      </c>
      <c r="AH308" s="188">
        <v>59</v>
      </c>
      <c r="AI308" s="92">
        <f t="shared" si="29"/>
        <v>0</v>
      </c>
      <c r="AJ308" s="198">
        <v>0</v>
      </c>
      <c r="AK308" s="196">
        <v>0</v>
      </c>
      <c r="AL308" s="197">
        <v>0</v>
      </c>
      <c r="AN308" s="174">
        <f t="shared" si="24"/>
        <v>0</v>
      </c>
      <c r="AO308" s="174">
        <f t="shared" si="25"/>
        <v>0</v>
      </c>
      <c r="AQ308" s="92">
        <f t="shared" si="26"/>
        <v>0</v>
      </c>
      <c r="AR308" s="92">
        <f t="shared" si="27"/>
        <v>0</v>
      </c>
      <c r="AS308" s="92">
        <f t="shared" si="28"/>
        <v>0</v>
      </c>
      <c r="AU308" s="233">
        <v>0</v>
      </c>
      <c r="AV308" s="234">
        <v>0</v>
      </c>
      <c r="AW308" s="234">
        <v>0</v>
      </c>
      <c r="AX308" s="235">
        <v>0</v>
      </c>
      <c r="AY308" s="233">
        <v>0</v>
      </c>
      <c r="AZ308" s="234">
        <v>0</v>
      </c>
      <c r="BA308" s="234">
        <v>0</v>
      </c>
      <c r="BB308" s="234">
        <v>0</v>
      </c>
      <c r="BC308" s="234">
        <v>0</v>
      </c>
      <c r="BD308" s="235">
        <v>0</v>
      </c>
      <c r="BE308" s="233">
        <v>0</v>
      </c>
      <c r="BF308" s="234">
        <v>0</v>
      </c>
      <c r="BG308" s="234">
        <v>0</v>
      </c>
      <c r="BH308" s="235">
        <v>0</v>
      </c>
      <c r="BI308" s="233">
        <v>0</v>
      </c>
      <c r="BJ308" s="234">
        <v>0</v>
      </c>
      <c r="BK308" s="234">
        <v>0</v>
      </c>
      <c r="BL308" s="234">
        <v>0</v>
      </c>
      <c r="BM308" s="234">
        <v>0</v>
      </c>
      <c r="BN308" s="235">
        <v>0</v>
      </c>
      <c r="BO308" s="233">
        <v>0</v>
      </c>
      <c r="BP308" s="234">
        <v>0</v>
      </c>
      <c r="BQ308" s="234">
        <v>0</v>
      </c>
      <c r="BR308" s="235">
        <v>0</v>
      </c>
      <c r="BS308" s="233">
        <v>0</v>
      </c>
      <c r="BT308" s="234">
        <v>0</v>
      </c>
      <c r="BU308" s="234">
        <v>0</v>
      </c>
      <c r="BV308" s="234">
        <v>0</v>
      </c>
      <c r="BW308" s="234">
        <v>0</v>
      </c>
      <c r="BX308" s="235">
        <v>0</v>
      </c>
    </row>
    <row r="309" spans="1:76">
      <c r="A309" s="186" t="s">
        <v>1147</v>
      </c>
      <c r="B309" s="187">
        <v>0</v>
      </c>
      <c r="C309" s="187">
        <v>0</v>
      </c>
      <c r="D309" s="186">
        <v>0</v>
      </c>
      <c r="E309" s="186">
        <v>0</v>
      </c>
      <c r="F309" s="187">
        <v>0</v>
      </c>
      <c r="G309" s="187">
        <v>0</v>
      </c>
      <c r="H309" s="195">
        <v>0</v>
      </c>
      <c r="I309" s="187">
        <v>0</v>
      </c>
      <c r="J309" s="187">
        <v>0</v>
      </c>
      <c r="K309" s="187">
        <v>0</v>
      </c>
      <c r="L309" s="187">
        <v>0</v>
      </c>
      <c r="M309" s="187">
        <v>0</v>
      </c>
      <c r="N309" s="187">
        <v>0</v>
      </c>
      <c r="O309" s="187">
        <v>0</v>
      </c>
      <c r="P309" s="187">
        <v>0</v>
      </c>
      <c r="Q309" s="187">
        <v>0</v>
      </c>
      <c r="R309" s="187">
        <v>0</v>
      </c>
      <c r="S309" s="187">
        <v>0</v>
      </c>
      <c r="T309" s="187">
        <v>0</v>
      </c>
      <c r="U309" s="187">
        <v>0</v>
      </c>
      <c r="V309" s="187">
        <v>0</v>
      </c>
      <c r="W309" s="187">
        <v>0</v>
      </c>
      <c r="X309" s="187">
        <v>0</v>
      </c>
      <c r="Y309" s="187">
        <v>0</v>
      </c>
      <c r="Z309" s="187">
        <v>0</v>
      </c>
      <c r="AA309" s="187">
        <v>0</v>
      </c>
      <c r="AB309" s="187">
        <v>0</v>
      </c>
      <c r="AC309" s="187">
        <v>0</v>
      </c>
      <c r="AD309" s="187">
        <v>0</v>
      </c>
      <c r="AE309" s="187">
        <v>0</v>
      </c>
      <c r="AF309" s="187">
        <v>0</v>
      </c>
      <c r="AG309" s="175">
        <v>1</v>
      </c>
      <c r="AH309" s="188">
        <v>304</v>
      </c>
      <c r="AI309" s="92">
        <f t="shared" si="29"/>
        <v>0</v>
      </c>
      <c r="AJ309" s="198">
        <v>0</v>
      </c>
      <c r="AK309" s="196">
        <v>0</v>
      </c>
      <c r="AL309" s="197">
        <v>0</v>
      </c>
      <c r="AN309" s="174">
        <f t="shared" si="24"/>
        <v>0</v>
      </c>
      <c r="AO309" s="174">
        <f t="shared" si="25"/>
        <v>0</v>
      </c>
      <c r="AQ309" s="92">
        <f t="shared" si="26"/>
        <v>0</v>
      </c>
      <c r="AR309" s="92">
        <f t="shared" si="27"/>
        <v>0</v>
      </c>
      <c r="AS309" s="92">
        <f t="shared" si="28"/>
        <v>0</v>
      </c>
      <c r="AU309" s="233">
        <v>0</v>
      </c>
      <c r="AV309" s="234">
        <v>0</v>
      </c>
      <c r="AW309" s="234">
        <v>0</v>
      </c>
      <c r="AX309" s="235">
        <v>0</v>
      </c>
      <c r="AY309" s="233">
        <v>0</v>
      </c>
      <c r="AZ309" s="234">
        <v>0</v>
      </c>
      <c r="BA309" s="234">
        <v>0</v>
      </c>
      <c r="BB309" s="234">
        <v>0</v>
      </c>
      <c r="BC309" s="234">
        <v>0</v>
      </c>
      <c r="BD309" s="235">
        <v>0</v>
      </c>
      <c r="BE309" s="233">
        <v>0</v>
      </c>
      <c r="BF309" s="234">
        <v>0</v>
      </c>
      <c r="BG309" s="234">
        <v>0</v>
      </c>
      <c r="BH309" s="235">
        <v>0</v>
      </c>
      <c r="BI309" s="233">
        <v>0</v>
      </c>
      <c r="BJ309" s="234">
        <v>0</v>
      </c>
      <c r="BK309" s="234">
        <v>0</v>
      </c>
      <c r="BL309" s="234">
        <v>0</v>
      </c>
      <c r="BM309" s="234">
        <v>0</v>
      </c>
      <c r="BN309" s="235">
        <v>0</v>
      </c>
      <c r="BO309" s="233">
        <v>0</v>
      </c>
      <c r="BP309" s="234">
        <v>0</v>
      </c>
      <c r="BQ309" s="234">
        <v>0</v>
      </c>
      <c r="BR309" s="235">
        <v>0</v>
      </c>
      <c r="BS309" s="233">
        <v>0</v>
      </c>
      <c r="BT309" s="234">
        <v>0</v>
      </c>
      <c r="BU309" s="234">
        <v>0</v>
      </c>
      <c r="BV309" s="234">
        <v>0</v>
      </c>
      <c r="BW309" s="234">
        <v>0</v>
      </c>
      <c r="BX309" s="235">
        <v>0</v>
      </c>
    </row>
    <row r="310" spans="1:76">
      <c r="A310" s="186" t="s">
        <v>1148</v>
      </c>
      <c r="B310" s="187">
        <v>0</v>
      </c>
      <c r="C310" s="187">
        <v>0</v>
      </c>
      <c r="D310" s="186">
        <v>5</v>
      </c>
      <c r="E310" s="186">
        <v>6</v>
      </c>
      <c r="F310" s="187">
        <v>16169</v>
      </c>
      <c r="G310" s="187">
        <v>15673</v>
      </c>
      <c r="H310" s="195">
        <v>1718</v>
      </c>
      <c r="I310" s="187">
        <v>351.00999999999988</v>
      </c>
      <c r="J310" s="187">
        <v>-1167</v>
      </c>
      <c r="K310" s="187">
        <v>16546</v>
      </c>
      <c r="L310" s="187">
        <v>15783</v>
      </c>
      <c r="M310" s="187">
        <v>15340</v>
      </c>
      <c r="N310" s="187">
        <v>17054</v>
      </c>
      <c r="O310" s="187">
        <v>1375</v>
      </c>
      <c r="P310" s="187">
        <v>602.65000000000009</v>
      </c>
      <c r="Q310" s="187">
        <v>0</v>
      </c>
      <c r="R310" s="187">
        <v>-2907</v>
      </c>
      <c r="S310" s="187">
        <v>1639</v>
      </c>
      <c r="T310" s="187">
        <v>213.65000000000009</v>
      </c>
      <c r="U310" s="187">
        <v>0</v>
      </c>
      <c r="V310" s="187">
        <v>-260</v>
      </c>
      <c r="W310" s="187">
        <v>2378</v>
      </c>
      <c r="X310" s="187">
        <v>130</v>
      </c>
      <c r="Y310" s="187">
        <v>0</v>
      </c>
      <c r="Z310" s="187">
        <v>1341</v>
      </c>
      <c r="AA310" s="187">
        <v>-260</v>
      </c>
      <c r="AB310" s="187">
        <v>-260</v>
      </c>
      <c r="AC310" s="187">
        <v>-260</v>
      </c>
      <c r="AD310" s="187">
        <v>-260</v>
      </c>
      <c r="AE310" s="187">
        <v>-127</v>
      </c>
      <c r="AF310" s="187">
        <v>0</v>
      </c>
      <c r="AG310" s="175">
        <v>5.5</v>
      </c>
      <c r="AH310" s="188">
        <v>305</v>
      </c>
      <c r="AI310" s="92">
        <f t="shared" si="29"/>
        <v>0</v>
      </c>
      <c r="AJ310" s="198">
        <v>-29</v>
      </c>
      <c r="AK310" s="196">
        <v>298</v>
      </c>
      <c r="AL310" s="197">
        <v>-529</v>
      </c>
      <c r="AN310" s="174">
        <f t="shared" si="24"/>
        <v>1717.65</v>
      </c>
      <c r="AO310" s="174">
        <f t="shared" si="25"/>
        <v>0.34999999999990905</v>
      </c>
      <c r="AQ310" s="92">
        <f t="shared" si="26"/>
        <v>16169</v>
      </c>
      <c r="AR310" s="92">
        <f t="shared" si="27"/>
        <v>0</v>
      </c>
      <c r="AS310" s="92">
        <f t="shared" si="28"/>
        <v>496</v>
      </c>
      <c r="AU310" s="233">
        <v>1639</v>
      </c>
      <c r="AV310" s="234">
        <v>1639</v>
      </c>
      <c r="AW310" s="234">
        <v>298</v>
      </c>
      <c r="AX310" s="235">
        <v>1341</v>
      </c>
      <c r="AY310" s="233">
        <v>298</v>
      </c>
      <c r="AZ310" s="234">
        <v>298</v>
      </c>
      <c r="BA310" s="234">
        <v>298</v>
      </c>
      <c r="BB310" s="234">
        <v>298</v>
      </c>
      <c r="BC310" s="234">
        <v>149</v>
      </c>
      <c r="BD310" s="235">
        <v>0</v>
      </c>
      <c r="BE310" s="233">
        <v>-2907</v>
      </c>
      <c r="BF310" s="234">
        <v>-2907</v>
      </c>
      <c r="BG310" s="234">
        <v>-529</v>
      </c>
      <c r="BH310" s="235">
        <v>-2378</v>
      </c>
      <c r="BI310" s="233">
        <v>-529</v>
      </c>
      <c r="BJ310" s="234">
        <v>-529</v>
      </c>
      <c r="BK310" s="234">
        <v>-529</v>
      </c>
      <c r="BL310" s="234">
        <v>-529</v>
      </c>
      <c r="BM310" s="234">
        <v>-262</v>
      </c>
      <c r="BN310" s="235">
        <v>0</v>
      </c>
      <c r="BO310" s="233">
        <v>-188</v>
      </c>
      <c r="BP310" s="234">
        <v>-159</v>
      </c>
      <c r="BQ310" s="234">
        <v>-29</v>
      </c>
      <c r="BR310" s="235">
        <v>-130</v>
      </c>
      <c r="BS310" s="233">
        <v>-29</v>
      </c>
      <c r="BT310" s="234">
        <v>-29</v>
      </c>
      <c r="BU310" s="234">
        <v>-29</v>
      </c>
      <c r="BV310" s="234">
        <v>-29</v>
      </c>
      <c r="BW310" s="234">
        <v>-14</v>
      </c>
      <c r="BX310" s="235">
        <v>0</v>
      </c>
    </row>
    <row r="311" spans="1:76">
      <c r="A311" s="186" t="s">
        <v>1149</v>
      </c>
      <c r="B311" s="187">
        <v>0</v>
      </c>
      <c r="C311" s="187">
        <v>0</v>
      </c>
      <c r="D311" s="186">
        <v>1</v>
      </c>
      <c r="E311" s="186">
        <v>1</v>
      </c>
      <c r="F311" s="187">
        <v>3492</v>
      </c>
      <c r="G311" s="187">
        <v>3963</v>
      </c>
      <c r="H311" s="195">
        <v>60</v>
      </c>
      <c r="I311" s="187">
        <v>250.13</v>
      </c>
      <c r="J311" s="187">
        <v>-336</v>
      </c>
      <c r="K311" s="187">
        <v>3517</v>
      </c>
      <c r="L311" s="187">
        <v>3460</v>
      </c>
      <c r="M311" s="187">
        <v>3383</v>
      </c>
      <c r="N311" s="187">
        <v>3608</v>
      </c>
      <c r="O311" s="187">
        <v>294</v>
      </c>
      <c r="P311" s="187">
        <v>148.14999999999998</v>
      </c>
      <c r="Q311" s="187">
        <v>0</v>
      </c>
      <c r="R311" s="187">
        <v>-1124</v>
      </c>
      <c r="S311" s="187">
        <v>422</v>
      </c>
      <c r="T311" s="187">
        <v>211.14999999999998</v>
      </c>
      <c r="U311" s="187">
        <v>0</v>
      </c>
      <c r="V311" s="187">
        <v>-382</v>
      </c>
      <c r="W311" s="187">
        <v>532</v>
      </c>
      <c r="X311" s="187">
        <v>4</v>
      </c>
      <c r="Y311" s="187">
        <v>0</v>
      </c>
      <c r="Z311" s="187">
        <v>200</v>
      </c>
      <c r="AA311" s="187">
        <v>-336</v>
      </c>
      <c r="AB311" s="187">
        <v>0</v>
      </c>
      <c r="AC311" s="187">
        <v>0</v>
      </c>
      <c r="AD311" s="187">
        <v>0</v>
      </c>
      <c r="AE311" s="187">
        <v>0</v>
      </c>
      <c r="AF311" s="187">
        <v>0</v>
      </c>
      <c r="AG311" s="175">
        <v>1.9</v>
      </c>
      <c r="AH311" s="188">
        <v>306</v>
      </c>
      <c r="AI311" s="92">
        <f t="shared" si="29"/>
        <v>0</v>
      </c>
      <c r="AJ311" s="198">
        <v>-12</v>
      </c>
      <c r="AK311" s="196">
        <v>222</v>
      </c>
      <c r="AL311" s="197">
        <v>-592</v>
      </c>
      <c r="AN311" s="174">
        <f t="shared" si="24"/>
        <v>60.149999999999977</v>
      </c>
      <c r="AO311" s="174">
        <f t="shared" si="25"/>
        <v>-0.14999999999997726</v>
      </c>
      <c r="AQ311" s="92">
        <f t="shared" si="26"/>
        <v>3492</v>
      </c>
      <c r="AR311" s="92">
        <f t="shared" si="27"/>
        <v>0</v>
      </c>
      <c r="AS311" s="92">
        <f t="shared" si="28"/>
        <v>-471</v>
      </c>
      <c r="AU311" s="233">
        <v>422</v>
      </c>
      <c r="AV311" s="234">
        <v>422</v>
      </c>
      <c r="AW311" s="234">
        <v>222</v>
      </c>
      <c r="AX311" s="235">
        <v>200</v>
      </c>
      <c r="AY311" s="233">
        <v>200</v>
      </c>
      <c r="AZ311" s="234">
        <v>0</v>
      </c>
      <c r="BA311" s="234">
        <v>0</v>
      </c>
      <c r="BB311" s="234">
        <v>0</v>
      </c>
      <c r="BC311" s="234">
        <v>0</v>
      </c>
      <c r="BD311" s="235">
        <v>0</v>
      </c>
      <c r="BE311" s="233">
        <v>-1124</v>
      </c>
      <c r="BF311" s="234">
        <v>-1124</v>
      </c>
      <c r="BG311" s="234">
        <v>-592</v>
      </c>
      <c r="BH311" s="235">
        <v>-532</v>
      </c>
      <c r="BI311" s="233">
        <v>-532</v>
      </c>
      <c r="BJ311" s="234">
        <v>0</v>
      </c>
      <c r="BK311" s="234">
        <v>0</v>
      </c>
      <c r="BL311" s="234">
        <v>0</v>
      </c>
      <c r="BM311" s="234">
        <v>0</v>
      </c>
      <c r="BN311" s="235">
        <v>0</v>
      </c>
      <c r="BO311" s="233">
        <v>-28</v>
      </c>
      <c r="BP311" s="234">
        <v>-16</v>
      </c>
      <c r="BQ311" s="234">
        <v>-12</v>
      </c>
      <c r="BR311" s="235">
        <v>-4</v>
      </c>
      <c r="BS311" s="233">
        <v>-4</v>
      </c>
      <c r="BT311" s="234">
        <v>0</v>
      </c>
      <c r="BU311" s="234">
        <v>0</v>
      </c>
      <c r="BV311" s="234">
        <v>0</v>
      </c>
      <c r="BW311" s="234">
        <v>0</v>
      </c>
      <c r="BX311" s="235">
        <v>0</v>
      </c>
    </row>
    <row r="312" spans="1:76">
      <c r="A312" s="186" t="s">
        <v>1150</v>
      </c>
      <c r="B312" s="187">
        <v>0</v>
      </c>
      <c r="C312" s="187">
        <v>0</v>
      </c>
      <c r="D312" s="186">
        <v>22</v>
      </c>
      <c r="E312" s="186">
        <v>24</v>
      </c>
      <c r="F312" s="187">
        <v>69146</v>
      </c>
      <c r="G312" s="187">
        <v>64939</v>
      </c>
      <c r="H312" s="195">
        <v>7086</v>
      </c>
      <c r="I312" s="187">
        <v>1526.8599999999997</v>
      </c>
      <c r="J312" s="187">
        <v>-4575</v>
      </c>
      <c r="K312" s="187">
        <v>75612</v>
      </c>
      <c r="L312" s="187">
        <v>63207</v>
      </c>
      <c r="M312" s="187">
        <v>60218</v>
      </c>
      <c r="N312" s="187">
        <v>79837</v>
      </c>
      <c r="O312" s="187">
        <v>5411</v>
      </c>
      <c r="P312" s="187">
        <v>2479.59</v>
      </c>
      <c r="Q312" s="187">
        <v>0</v>
      </c>
      <c r="R312" s="187">
        <v>-7726</v>
      </c>
      <c r="S312" s="187">
        <v>5454</v>
      </c>
      <c r="T312" s="187">
        <v>1411.5900000000001</v>
      </c>
      <c r="U312" s="187">
        <v>0</v>
      </c>
      <c r="V312" s="187">
        <v>-804</v>
      </c>
      <c r="W312" s="187">
        <v>6696</v>
      </c>
      <c r="X312" s="187">
        <v>2606</v>
      </c>
      <c r="Y312" s="187">
        <v>0</v>
      </c>
      <c r="Z312" s="187">
        <v>4727</v>
      </c>
      <c r="AA312" s="187">
        <v>-804</v>
      </c>
      <c r="AB312" s="187">
        <v>-804</v>
      </c>
      <c r="AC312" s="187">
        <v>-804</v>
      </c>
      <c r="AD312" s="187">
        <v>-804</v>
      </c>
      <c r="AE312" s="187">
        <v>-804</v>
      </c>
      <c r="AF312" s="187">
        <v>-555</v>
      </c>
      <c r="AG312" s="175">
        <v>7.5</v>
      </c>
      <c r="AH312" s="188">
        <v>307</v>
      </c>
      <c r="AI312" s="92">
        <f t="shared" si="29"/>
        <v>0</v>
      </c>
      <c r="AJ312" s="198">
        <v>-501</v>
      </c>
      <c r="AK312" s="196">
        <v>727</v>
      </c>
      <c r="AL312" s="197">
        <v>-1030</v>
      </c>
      <c r="AN312" s="174">
        <f t="shared" si="24"/>
        <v>7086.59</v>
      </c>
      <c r="AO312" s="174">
        <f t="shared" si="25"/>
        <v>-0.59000000000014552</v>
      </c>
      <c r="AQ312" s="92">
        <f t="shared" si="26"/>
        <v>69146</v>
      </c>
      <c r="AR312" s="92">
        <f t="shared" si="27"/>
        <v>0</v>
      </c>
      <c r="AS312" s="92">
        <f t="shared" si="28"/>
        <v>4207</v>
      </c>
      <c r="AU312" s="233">
        <v>5454</v>
      </c>
      <c r="AV312" s="234">
        <v>5454</v>
      </c>
      <c r="AW312" s="234">
        <v>727</v>
      </c>
      <c r="AX312" s="235">
        <v>4727</v>
      </c>
      <c r="AY312" s="233">
        <v>727</v>
      </c>
      <c r="AZ312" s="234">
        <v>727</v>
      </c>
      <c r="BA312" s="234">
        <v>727</v>
      </c>
      <c r="BB312" s="234">
        <v>727</v>
      </c>
      <c r="BC312" s="234">
        <v>727</v>
      </c>
      <c r="BD312" s="235">
        <v>1092</v>
      </c>
      <c r="BE312" s="233">
        <v>-7725</v>
      </c>
      <c r="BF312" s="234">
        <v>-7725</v>
      </c>
      <c r="BG312" s="234">
        <v>-1030</v>
      </c>
      <c r="BH312" s="235">
        <v>-6695</v>
      </c>
      <c r="BI312" s="233">
        <v>-1030</v>
      </c>
      <c r="BJ312" s="234">
        <v>-1030</v>
      </c>
      <c r="BK312" s="234">
        <v>-1030</v>
      </c>
      <c r="BL312" s="234">
        <v>-1030</v>
      </c>
      <c r="BM312" s="234">
        <v>-1030</v>
      </c>
      <c r="BN312" s="235">
        <v>-1545</v>
      </c>
      <c r="BO312" s="233">
        <v>-3608</v>
      </c>
      <c r="BP312" s="234">
        <v>-3107</v>
      </c>
      <c r="BQ312" s="234">
        <v>-501</v>
      </c>
      <c r="BR312" s="235">
        <v>-2606</v>
      </c>
      <c r="BS312" s="233">
        <v>-501</v>
      </c>
      <c r="BT312" s="234">
        <v>-501</v>
      </c>
      <c r="BU312" s="234">
        <v>-501</v>
      </c>
      <c r="BV312" s="234">
        <v>-501</v>
      </c>
      <c r="BW312" s="234">
        <v>-501</v>
      </c>
      <c r="BX312" s="235">
        <v>-101</v>
      </c>
    </row>
    <row r="313" spans="1:76">
      <c r="A313" s="186" t="s">
        <v>1151</v>
      </c>
      <c r="B313" s="187">
        <v>0</v>
      </c>
      <c r="C313" s="187">
        <v>0</v>
      </c>
      <c r="D313" s="186">
        <v>131</v>
      </c>
      <c r="E313" s="186">
        <v>161</v>
      </c>
      <c r="F313" s="187">
        <v>228074</v>
      </c>
      <c r="G313" s="187">
        <v>226216</v>
      </c>
      <c r="H313" s="195">
        <v>24275</v>
      </c>
      <c r="I313" s="187">
        <v>1406.1699999999996</v>
      </c>
      <c r="J313" s="187">
        <v>-31643</v>
      </c>
      <c r="K313" s="187">
        <v>248625</v>
      </c>
      <c r="L313" s="187">
        <v>209127</v>
      </c>
      <c r="M313" s="187">
        <v>198316</v>
      </c>
      <c r="N313" s="187">
        <v>263791</v>
      </c>
      <c r="O313" s="187">
        <v>19438</v>
      </c>
      <c r="P313" s="187">
        <v>8710.909999999998</v>
      </c>
      <c r="Q313" s="187">
        <v>0</v>
      </c>
      <c r="R313" s="187">
        <v>-37646</v>
      </c>
      <c r="S313" s="187">
        <v>13278</v>
      </c>
      <c r="T313" s="187">
        <v>1922.909999999998</v>
      </c>
      <c r="U313" s="187">
        <v>0</v>
      </c>
      <c r="V313" s="187">
        <v>-3874</v>
      </c>
      <c r="W313" s="187">
        <v>33641</v>
      </c>
      <c r="X313" s="187">
        <v>9867</v>
      </c>
      <c r="Y313" s="187">
        <v>0</v>
      </c>
      <c r="Z313" s="187">
        <v>11865</v>
      </c>
      <c r="AA313" s="187">
        <v>-3874</v>
      </c>
      <c r="AB313" s="187">
        <v>-3874</v>
      </c>
      <c r="AC313" s="187">
        <v>-3874</v>
      </c>
      <c r="AD313" s="187">
        <v>-3874</v>
      </c>
      <c r="AE313" s="187">
        <v>-3874</v>
      </c>
      <c r="AF313" s="187">
        <v>-12273</v>
      </c>
      <c r="AG313" s="175">
        <v>9.4</v>
      </c>
      <c r="AH313" s="188">
        <v>308</v>
      </c>
      <c r="AI313" s="92">
        <f t="shared" si="29"/>
        <v>0</v>
      </c>
      <c r="AJ313" s="198">
        <v>-1282</v>
      </c>
      <c r="AK313" s="196">
        <v>1413</v>
      </c>
      <c r="AL313" s="197">
        <v>-4005</v>
      </c>
      <c r="AN313" s="174">
        <f t="shared" si="24"/>
        <v>24274.909999999996</v>
      </c>
      <c r="AO313" s="174">
        <f t="shared" si="25"/>
        <v>9.0000000003783498E-2</v>
      </c>
      <c r="AQ313" s="92">
        <f t="shared" si="26"/>
        <v>228074</v>
      </c>
      <c r="AR313" s="92">
        <f t="shared" si="27"/>
        <v>0</v>
      </c>
      <c r="AS313" s="92">
        <f t="shared" si="28"/>
        <v>1857.9999999999982</v>
      </c>
      <c r="AU313" s="233">
        <v>13278</v>
      </c>
      <c r="AV313" s="234">
        <v>13278</v>
      </c>
      <c r="AW313" s="234">
        <v>1413</v>
      </c>
      <c r="AX313" s="235">
        <v>11865</v>
      </c>
      <c r="AY313" s="233">
        <v>1413</v>
      </c>
      <c r="AZ313" s="234">
        <v>1413</v>
      </c>
      <c r="BA313" s="234">
        <v>1413</v>
      </c>
      <c r="BB313" s="234">
        <v>1413</v>
      </c>
      <c r="BC313" s="234">
        <v>1413</v>
      </c>
      <c r="BD313" s="235">
        <v>4800</v>
      </c>
      <c r="BE313" s="233">
        <v>-37646</v>
      </c>
      <c r="BF313" s="234">
        <v>-37646</v>
      </c>
      <c r="BG313" s="234">
        <v>-4005</v>
      </c>
      <c r="BH313" s="235">
        <v>-33641</v>
      </c>
      <c r="BI313" s="233">
        <v>-4005</v>
      </c>
      <c r="BJ313" s="234">
        <v>-4005</v>
      </c>
      <c r="BK313" s="234">
        <v>-4005</v>
      </c>
      <c r="BL313" s="234">
        <v>-4005</v>
      </c>
      <c r="BM313" s="234">
        <v>-4005</v>
      </c>
      <c r="BN313" s="235">
        <v>-13616</v>
      </c>
      <c r="BO313" s="233">
        <v>-12431</v>
      </c>
      <c r="BP313" s="234">
        <v>-11149</v>
      </c>
      <c r="BQ313" s="234">
        <v>-1282</v>
      </c>
      <c r="BR313" s="235">
        <v>-9867</v>
      </c>
      <c r="BS313" s="233">
        <v>-1282</v>
      </c>
      <c r="BT313" s="234">
        <v>-1282</v>
      </c>
      <c r="BU313" s="234">
        <v>-1282</v>
      </c>
      <c r="BV313" s="234">
        <v>-1282</v>
      </c>
      <c r="BW313" s="234">
        <v>-1282</v>
      </c>
      <c r="BX313" s="235">
        <v>-3457</v>
      </c>
    </row>
    <row r="314" spans="1:76">
      <c r="A314" s="186" t="s">
        <v>1152</v>
      </c>
      <c r="B314" s="187">
        <v>0</v>
      </c>
      <c r="C314" s="187">
        <v>0</v>
      </c>
      <c r="D314" s="186">
        <v>20</v>
      </c>
      <c r="E314" s="186">
        <v>24</v>
      </c>
      <c r="F314" s="187">
        <v>41414</v>
      </c>
      <c r="G314" s="187">
        <v>36363</v>
      </c>
      <c r="H314" s="195">
        <v>5177</v>
      </c>
      <c r="I314" s="187">
        <v>901.31999999999994</v>
      </c>
      <c r="J314" s="187">
        <v>-531</v>
      </c>
      <c r="K314" s="187">
        <v>44777</v>
      </c>
      <c r="L314" s="187">
        <v>38260</v>
      </c>
      <c r="M314" s="187">
        <v>36428</v>
      </c>
      <c r="N314" s="187">
        <v>47425</v>
      </c>
      <c r="O314" s="187">
        <v>3839</v>
      </c>
      <c r="P314" s="187">
        <v>1414.98</v>
      </c>
      <c r="Q314" s="187">
        <v>0</v>
      </c>
      <c r="R314" s="187">
        <v>-1252</v>
      </c>
      <c r="S314" s="187">
        <v>1982</v>
      </c>
      <c r="T314" s="187">
        <v>932.98</v>
      </c>
      <c r="U314" s="187">
        <v>0</v>
      </c>
      <c r="V314" s="187">
        <v>-77</v>
      </c>
      <c r="W314" s="187">
        <v>1128</v>
      </c>
      <c r="X314" s="187">
        <v>1189</v>
      </c>
      <c r="Y314" s="187">
        <v>0</v>
      </c>
      <c r="Z314" s="187">
        <v>1786</v>
      </c>
      <c r="AA314" s="187">
        <v>-77</v>
      </c>
      <c r="AB314" s="187">
        <v>-77</v>
      </c>
      <c r="AC314" s="187">
        <v>-77</v>
      </c>
      <c r="AD314" s="187">
        <v>-77</v>
      </c>
      <c r="AE314" s="187">
        <v>-77</v>
      </c>
      <c r="AF314" s="187">
        <v>-146</v>
      </c>
      <c r="AG314" s="175">
        <v>10.1</v>
      </c>
      <c r="AH314" s="188">
        <v>309</v>
      </c>
      <c r="AI314" s="92">
        <f t="shared" si="29"/>
        <v>0</v>
      </c>
      <c r="AJ314" s="198">
        <v>-149</v>
      </c>
      <c r="AK314" s="196">
        <v>196</v>
      </c>
      <c r="AL314" s="197">
        <v>-124</v>
      </c>
      <c r="AN314" s="174">
        <f t="shared" si="24"/>
        <v>5176.9799999999996</v>
      </c>
      <c r="AO314" s="174">
        <f t="shared" si="25"/>
        <v>2.0000000000436557E-2</v>
      </c>
      <c r="AQ314" s="92">
        <f t="shared" si="26"/>
        <v>41413.999999999993</v>
      </c>
      <c r="AR314" s="92">
        <f t="shared" si="27"/>
        <v>0</v>
      </c>
      <c r="AS314" s="92">
        <f t="shared" si="28"/>
        <v>5051</v>
      </c>
      <c r="AU314" s="233">
        <v>1982</v>
      </c>
      <c r="AV314" s="234">
        <v>1982</v>
      </c>
      <c r="AW314" s="234">
        <v>196</v>
      </c>
      <c r="AX314" s="235">
        <v>1786</v>
      </c>
      <c r="AY314" s="233">
        <v>196</v>
      </c>
      <c r="AZ314" s="234">
        <v>196</v>
      </c>
      <c r="BA314" s="234">
        <v>196</v>
      </c>
      <c r="BB314" s="234">
        <v>196</v>
      </c>
      <c r="BC314" s="234">
        <v>196</v>
      </c>
      <c r="BD314" s="235">
        <v>806</v>
      </c>
      <c r="BE314" s="233">
        <v>-1252</v>
      </c>
      <c r="BF314" s="234">
        <v>-1252</v>
      </c>
      <c r="BG314" s="234">
        <v>-124</v>
      </c>
      <c r="BH314" s="235">
        <v>-1128</v>
      </c>
      <c r="BI314" s="233">
        <v>-124</v>
      </c>
      <c r="BJ314" s="234">
        <v>-124</v>
      </c>
      <c r="BK314" s="234">
        <v>-124</v>
      </c>
      <c r="BL314" s="234">
        <v>-124</v>
      </c>
      <c r="BM314" s="234">
        <v>-124</v>
      </c>
      <c r="BN314" s="235">
        <v>-508</v>
      </c>
      <c r="BO314" s="233">
        <v>-1487</v>
      </c>
      <c r="BP314" s="234">
        <v>-1338</v>
      </c>
      <c r="BQ314" s="234">
        <v>-149</v>
      </c>
      <c r="BR314" s="235">
        <v>-1189</v>
      </c>
      <c r="BS314" s="233">
        <v>-149</v>
      </c>
      <c r="BT314" s="234">
        <v>-149</v>
      </c>
      <c r="BU314" s="234">
        <v>-149</v>
      </c>
      <c r="BV314" s="234">
        <v>-149</v>
      </c>
      <c r="BW314" s="234">
        <v>-149</v>
      </c>
      <c r="BX314" s="235">
        <v>-444</v>
      </c>
    </row>
    <row r="315" spans="1:76">
      <c r="A315" s="186" t="s">
        <v>1153</v>
      </c>
      <c r="B315" s="187">
        <v>7</v>
      </c>
      <c r="C315" s="187">
        <v>0</v>
      </c>
      <c r="D315" s="186">
        <v>215</v>
      </c>
      <c r="E315" s="186">
        <v>232</v>
      </c>
      <c r="F315" s="187">
        <v>608196</v>
      </c>
      <c r="G315" s="187">
        <v>1182890</v>
      </c>
      <c r="H315" s="195">
        <v>59314</v>
      </c>
      <c r="I315" s="187">
        <v>42301.66</v>
      </c>
      <c r="J315" s="187">
        <v>-613901</v>
      </c>
      <c r="K315" s="187">
        <v>657091</v>
      </c>
      <c r="L315" s="187">
        <v>562709</v>
      </c>
      <c r="M315" s="187">
        <v>531628</v>
      </c>
      <c r="N315" s="187">
        <v>700476</v>
      </c>
      <c r="O315" s="187">
        <v>87332</v>
      </c>
      <c r="P315" s="187">
        <v>44087.910000000011</v>
      </c>
      <c r="Q315" s="187">
        <v>0</v>
      </c>
      <c r="R315" s="187">
        <v>-597271</v>
      </c>
      <c r="S315" s="187">
        <v>-45268</v>
      </c>
      <c r="T315" s="187">
        <v>63574.910000000011</v>
      </c>
      <c r="U315" s="187">
        <v>0</v>
      </c>
      <c r="V315" s="187">
        <v>-72106</v>
      </c>
      <c r="W315" s="187">
        <v>535055</v>
      </c>
      <c r="X315" s="187">
        <v>78846</v>
      </c>
      <c r="Y315" s="187">
        <v>0</v>
      </c>
      <c r="Z315" s="187">
        <v>0</v>
      </c>
      <c r="AA315" s="187">
        <v>-72106</v>
      </c>
      <c r="AB315" s="187">
        <v>-72106</v>
      </c>
      <c r="AC315" s="187">
        <v>-72106</v>
      </c>
      <c r="AD315" s="187">
        <v>-72106</v>
      </c>
      <c r="AE315" s="187">
        <v>-72106</v>
      </c>
      <c r="AF315" s="187">
        <v>-253371</v>
      </c>
      <c r="AG315" s="175">
        <v>9.6</v>
      </c>
      <c r="AH315" s="188">
        <v>575</v>
      </c>
      <c r="AI315" s="92">
        <f t="shared" si="29"/>
        <v>0</v>
      </c>
      <c r="AJ315" s="198">
        <v>-5175</v>
      </c>
      <c r="AK315" s="196">
        <v>-4715</v>
      </c>
      <c r="AL315" s="197">
        <v>-62216</v>
      </c>
      <c r="AN315" s="174">
        <f t="shared" si="24"/>
        <v>59313.91</v>
      </c>
      <c r="AO315" s="174">
        <f t="shared" si="25"/>
        <v>8.999999999650754E-2</v>
      </c>
      <c r="AQ315" s="92">
        <f t="shared" si="26"/>
        <v>608196</v>
      </c>
      <c r="AR315" s="92">
        <f t="shared" si="27"/>
        <v>0</v>
      </c>
      <c r="AS315" s="92">
        <f t="shared" si="28"/>
        <v>-574694</v>
      </c>
      <c r="AU315" s="233">
        <v>-45268</v>
      </c>
      <c r="AV315" s="234">
        <v>-45268</v>
      </c>
      <c r="AW315" s="234">
        <v>-4715</v>
      </c>
      <c r="AX315" s="235">
        <v>-40553</v>
      </c>
      <c r="AY315" s="233">
        <v>-4715</v>
      </c>
      <c r="AZ315" s="234">
        <v>-4715</v>
      </c>
      <c r="BA315" s="234">
        <v>-4715</v>
      </c>
      <c r="BB315" s="234">
        <v>-4715</v>
      </c>
      <c r="BC315" s="234">
        <v>-4715</v>
      </c>
      <c r="BD315" s="235">
        <v>-16978</v>
      </c>
      <c r="BE315" s="233">
        <v>-597271</v>
      </c>
      <c r="BF315" s="234">
        <v>-597271</v>
      </c>
      <c r="BG315" s="234">
        <v>-62216</v>
      </c>
      <c r="BH315" s="235">
        <v>-535055</v>
      </c>
      <c r="BI315" s="233">
        <v>-62216</v>
      </c>
      <c r="BJ315" s="234">
        <v>-62216</v>
      </c>
      <c r="BK315" s="234">
        <v>-62216</v>
      </c>
      <c r="BL315" s="234">
        <v>-62216</v>
      </c>
      <c r="BM315" s="234">
        <v>-62216</v>
      </c>
      <c r="BN315" s="235">
        <v>-223975</v>
      </c>
      <c r="BO315" s="233">
        <v>-48643</v>
      </c>
      <c r="BP315" s="234">
        <v>-43468</v>
      </c>
      <c r="BQ315" s="234">
        <v>-5175</v>
      </c>
      <c r="BR315" s="235">
        <v>-38293</v>
      </c>
      <c r="BS315" s="233">
        <v>-5175</v>
      </c>
      <c r="BT315" s="234">
        <v>-5175</v>
      </c>
      <c r="BU315" s="234">
        <v>-5175</v>
      </c>
      <c r="BV315" s="234">
        <v>-5175</v>
      </c>
      <c r="BW315" s="234">
        <v>-5175</v>
      </c>
      <c r="BX315" s="235">
        <v>-12418</v>
      </c>
    </row>
    <row r="316" spans="1:76">
      <c r="A316" s="186" t="s">
        <v>1154</v>
      </c>
      <c r="B316" s="187">
        <v>1</v>
      </c>
      <c r="C316" s="187">
        <v>0</v>
      </c>
      <c r="D316" s="186">
        <v>39</v>
      </c>
      <c r="E316" s="186">
        <v>44</v>
      </c>
      <c r="F316" s="187">
        <v>141942</v>
      </c>
      <c r="G316" s="187">
        <v>114287</v>
      </c>
      <c r="H316" s="195">
        <v>15315</v>
      </c>
      <c r="I316" s="187">
        <v>5547.6399999999994</v>
      </c>
      <c r="J316" s="187">
        <v>11204</v>
      </c>
      <c r="K316" s="187">
        <v>152308</v>
      </c>
      <c r="L316" s="187">
        <v>132069</v>
      </c>
      <c r="M316" s="187">
        <v>126703</v>
      </c>
      <c r="N316" s="187">
        <v>159910</v>
      </c>
      <c r="O316" s="187">
        <v>9597</v>
      </c>
      <c r="P316" s="187">
        <v>4349.3600000000006</v>
      </c>
      <c r="Q316" s="187">
        <v>0</v>
      </c>
      <c r="R316" s="187">
        <v>5995</v>
      </c>
      <c r="S316" s="187">
        <v>11140</v>
      </c>
      <c r="T316" s="187">
        <v>3426.3600000000006</v>
      </c>
      <c r="U316" s="187">
        <v>0</v>
      </c>
      <c r="V316" s="187">
        <v>1369</v>
      </c>
      <c r="W316" s="187">
        <v>0</v>
      </c>
      <c r="X316" s="187">
        <v>3984</v>
      </c>
      <c r="Y316" s="187">
        <v>5314</v>
      </c>
      <c r="Z316" s="187">
        <v>9874</v>
      </c>
      <c r="AA316" s="187">
        <v>1369</v>
      </c>
      <c r="AB316" s="187">
        <v>1369</v>
      </c>
      <c r="AC316" s="187">
        <v>1369</v>
      </c>
      <c r="AD316" s="187">
        <v>1369</v>
      </c>
      <c r="AE316" s="187">
        <v>1369</v>
      </c>
      <c r="AF316" s="187">
        <v>4359</v>
      </c>
      <c r="AG316" s="175">
        <v>8.8000000000000007</v>
      </c>
      <c r="AH316" s="188">
        <v>3</v>
      </c>
      <c r="AI316" s="92">
        <f t="shared" si="29"/>
        <v>0</v>
      </c>
      <c r="AJ316" s="198">
        <v>-578</v>
      </c>
      <c r="AK316" s="196">
        <v>1266</v>
      </c>
      <c r="AL316" s="197">
        <v>681</v>
      </c>
      <c r="AN316" s="174">
        <f t="shared" si="24"/>
        <v>15315.36</v>
      </c>
      <c r="AO316" s="174">
        <f t="shared" si="25"/>
        <v>-0.36000000000058208</v>
      </c>
      <c r="AQ316" s="92">
        <f t="shared" si="26"/>
        <v>141942</v>
      </c>
      <c r="AR316" s="92">
        <f t="shared" si="27"/>
        <v>0</v>
      </c>
      <c r="AS316" s="92">
        <f t="shared" si="28"/>
        <v>27655</v>
      </c>
      <c r="AU316" s="233">
        <v>11140</v>
      </c>
      <c r="AV316" s="234">
        <v>11140</v>
      </c>
      <c r="AW316" s="234">
        <v>1266</v>
      </c>
      <c r="AX316" s="235">
        <v>9874</v>
      </c>
      <c r="AY316" s="233">
        <v>1266</v>
      </c>
      <c r="AZ316" s="234">
        <v>1266</v>
      </c>
      <c r="BA316" s="234">
        <v>1266</v>
      </c>
      <c r="BB316" s="234">
        <v>1266</v>
      </c>
      <c r="BC316" s="234">
        <v>1266</v>
      </c>
      <c r="BD316" s="235">
        <v>3544</v>
      </c>
      <c r="BE316" s="233">
        <v>5995</v>
      </c>
      <c r="BF316" s="234">
        <v>5995</v>
      </c>
      <c r="BG316" s="234">
        <v>681</v>
      </c>
      <c r="BH316" s="235">
        <v>5314</v>
      </c>
      <c r="BI316" s="233">
        <v>681</v>
      </c>
      <c r="BJ316" s="234">
        <v>681</v>
      </c>
      <c r="BK316" s="234">
        <v>681</v>
      </c>
      <c r="BL316" s="234">
        <v>681</v>
      </c>
      <c r="BM316" s="234">
        <v>681</v>
      </c>
      <c r="BN316" s="235">
        <v>1909</v>
      </c>
      <c r="BO316" s="233">
        <v>-5140</v>
      </c>
      <c r="BP316" s="234">
        <v>-4562</v>
      </c>
      <c r="BQ316" s="234">
        <v>-578</v>
      </c>
      <c r="BR316" s="235">
        <v>-3984</v>
      </c>
      <c r="BS316" s="233">
        <v>-578</v>
      </c>
      <c r="BT316" s="234">
        <v>-578</v>
      </c>
      <c r="BU316" s="234">
        <v>-578</v>
      </c>
      <c r="BV316" s="234">
        <v>-578</v>
      </c>
      <c r="BW316" s="234">
        <v>-578</v>
      </c>
      <c r="BX316" s="235">
        <v>-1094</v>
      </c>
    </row>
    <row r="317" spans="1:76">
      <c r="A317" s="186" t="s">
        <v>1155</v>
      </c>
      <c r="B317" s="187">
        <v>0</v>
      </c>
      <c r="C317" s="187">
        <v>0</v>
      </c>
      <c r="D317" s="186">
        <v>2</v>
      </c>
      <c r="E317" s="186">
        <v>2</v>
      </c>
      <c r="F317" s="187">
        <v>10519</v>
      </c>
      <c r="G317" s="187">
        <v>9716</v>
      </c>
      <c r="H317" s="195">
        <v>542</v>
      </c>
      <c r="I317" s="187">
        <v>20.019999999999982</v>
      </c>
      <c r="J317" s="187">
        <v>-84</v>
      </c>
      <c r="K317" s="187">
        <v>11037</v>
      </c>
      <c r="L317" s="187">
        <v>9945</v>
      </c>
      <c r="M317" s="187">
        <v>9555</v>
      </c>
      <c r="N317" s="187">
        <v>11580</v>
      </c>
      <c r="O317" s="187">
        <v>218</v>
      </c>
      <c r="P317" s="187">
        <v>353.76</v>
      </c>
      <c r="Q317" s="187">
        <v>0</v>
      </c>
      <c r="R317" s="187">
        <v>-1540</v>
      </c>
      <c r="S317" s="187">
        <v>1775</v>
      </c>
      <c r="T317" s="187">
        <v>3.7599999999999909</v>
      </c>
      <c r="U317" s="187">
        <v>0</v>
      </c>
      <c r="V317" s="187">
        <v>-30</v>
      </c>
      <c r="W317" s="187">
        <v>1388</v>
      </c>
      <c r="X317" s="187">
        <v>295</v>
      </c>
      <c r="Y317" s="187">
        <v>0</v>
      </c>
      <c r="Z317" s="187">
        <v>1599</v>
      </c>
      <c r="AA317" s="187">
        <v>-30</v>
      </c>
      <c r="AB317" s="187">
        <v>-30</v>
      </c>
      <c r="AC317" s="187">
        <v>-30</v>
      </c>
      <c r="AD317" s="187">
        <v>-30</v>
      </c>
      <c r="AE317" s="187">
        <v>-30</v>
      </c>
      <c r="AF317" s="187">
        <v>66</v>
      </c>
      <c r="AG317" s="175">
        <v>10.1</v>
      </c>
      <c r="AH317" s="188">
        <v>543</v>
      </c>
      <c r="AI317" s="92">
        <f t="shared" si="29"/>
        <v>0</v>
      </c>
      <c r="AJ317" s="198">
        <v>-54</v>
      </c>
      <c r="AK317" s="196">
        <v>176</v>
      </c>
      <c r="AL317" s="197">
        <v>-152</v>
      </c>
      <c r="AN317" s="174">
        <f t="shared" si="24"/>
        <v>541.76</v>
      </c>
      <c r="AO317" s="174">
        <f t="shared" si="25"/>
        <v>0.24000000000000909</v>
      </c>
      <c r="AQ317" s="92">
        <f t="shared" si="26"/>
        <v>10519</v>
      </c>
      <c r="AR317" s="92">
        <f t="shared" si="27"/>
        <v>0</v>
      </c>
      <c r="AS317" s="92">
        <f t="shared" si="28"/>
        <v>803</v>
      </c>
      <c r="AU317" s="233">
        <v>1775</v>
      </c>
      <c r="AV317" s="234">
        <v>1775</v>
      </c>
      <c r="AW317" s="234">
        <v>176</v>
      </c>
      <c r="AX317" s="235">
        <v>1599</v>
      </c>
      <c r="AY317" s="233">
        <v>176</v>
      </c>
      <c r="AZ317" s="234">
        <v>176</v>
      </c>
      <c r="BA317" s="234">
        <v>176</v>
      </c>
      <c r="BB317" s="234">
        <v>176</v>
      </c>
      <c r="BC317" s="234">
        <v>176</v>
      </c>
      <c r="BD317" s="235">
        <v>719</v>
      </c>
      <c r="BE317" s="233">
        <v>-1540</v>
      </c>
      <c r="BF317" s="234">
        <v>-1540</v>
      </c>
      <c r="BG317" s="234">
        <v>-152</v>
      </c>
      <c r="BH317" s="235">
        <v>-1388</v>
      </c>
      <c r="BI317" s="233">
        <v>-152</v>
      </c>
      <c r="BJ317" s="234">
        <v>-152</v>
      </c>
      <c r="BK317" s="234">
        <v>-152</v>
      </c>
      <c r="BL317" s="234">
        <v>-152</v>
      </c>
      <c r="BM317" s="234">
        <v>-152</v>
      </c>
      <c r="BN317" s="235">
        <v>-628</v>
      </c>
      <c r="BO317" s="233">
        <v>-403</v>
      </c>
      <c r="BP317" s="234">
        <v>-349</v>
      </c>
      <c r="BQ317" s="234">
        <v>-54</v>
      </c>
      <c r="BR317" s="235">
        <v>-295</v>
      </c>
      <c r="BS317" s="233">
        <v>-54</v>
      </c>
      <c r="BT317" s="234">
        <v>-54</v>
      </c>
      <c r="BU317" s="234">
        <v>-54</v>
      </c>
      <c r="BV317" s="234">
        <v>-54</v>
      </c>
      <c r="BW317" s="234">
        <v>-54</v>
      </c>
      <c r="BX317" s="235">
        <v>-25</v>
      </c>
    </row>
    <row r="318" spans="1:76">
      <c r="A318" s="186" t="s">
        <v>1156</v>
      </c>
      <c r="B318" s="187">
        <v>0</v>
      </c>
      <c r="C318" s="187">
        <v>0</v>
      </c>
      <c r="D318" s="186">
        <v>46</v>
      </c>
      <c r="E318" s="186">
        <v>58</v>
      </c>
      <c r="F318" s="187">
        <v>64124</v>
      </c>
      <c r="G318" s="187">
        <v>70241</v>
      </c>
      <c r="H318" s="195">
        <v>7520</v>
      </c>
      <c r="I318" s="187">
        <v>1001.8699999999999</v>
      </c>
      <c r="J318" s="187">
        <v>-15618</v>
      </c>
      <c r="K318" s="187">
        <v>69018</v>
      </c>
      <c r="L318" s="187">
        <v>59526</v>
      </c>
      <c r="M318" s="187">
        <v>56504</v>
      </c>
      <c r="N318" s="187">
        <v>73209</v>
      </c>
      <c r="O318" s="187">
        <v>7278</v>
      </c>
      <c r="P318" s="187">
        <v>2741.2000000000003</v>
      </c>
      <c r="Q318" s="187">
        <v>0</v>
      </c>
      <c r="R318" s="187">
        <v>-18388</v>
      </c>
      <c r="S318" s="187">
        <v>3266</v>
      </c>
      <c r="T318" s="187">
        <v>1014.2000000000003</v>
      </c>
      <c r="U318" s="187">
        <v>0</v>
      </c>
      <c r="V318" s="187">
        <v>-2500</v>
      </c>
      <c r="W318" s="187">
        <v>15869</v>
      </c>
      <c r="X318" s="187">
        <v>2568</v>
      </c>
      <c r="Y318" s="187">
        <v>0</v>
      </c>
      <c r="Z318" s="187">
        <v>2819</v>
      </c>
      <c r="AA318" s="187">
        <v>-2500</v>
      </c>
      <c r="AB318" s="187">
        <v>-2500</v>
      </c>
      <c r="AC318" s="187">
        <v>-2500</v>
      </c>
      <c r="AD318" s="187">
        <v>-2500</v>
      </c>
      <c r="AE318" s="187">
        <v>-2500</v>
      </c>
      <c r="AF318" s="187">
        <v>-3118</v>
      </c>
      <c r="AG318" s="175">
        <v>7.3</v>
      </c>
      <c r="AH318" s="188">
        <v>310</v>
      </c>
      <c r="AI318" s="92">
        <f t="shared" si="29"/>
        <v>0</v>
      </c>
      <c r="AJ318" s="198">
        <v>-428</v>
      </c>
      <c r="AK318" s="196">
        <v>447</v>
      </c>
      <c r="AL318" s="197">
        <v>-2519</v>
      </c>
      <c r="AN318" s="174">
        <f t="shared" si="24"/>
        <v>7519.2000000000007</v>
      </c>
      <c r="AO318" s="174">
        <f t="shared" si="25"/>
        <v>0.7999999999992724</v>
      </c>
      <c r="AQ318" s="92">
        <f t="shared" si="26"/>
        <v>64124</v>
      </c>
      <c r="AR318" s="92">
        <f t="shared" si="27"/>
        <v>0</v>
      </c>
      <c r="AS318" s="92">
        <f t="shared" si="28"/>
        <v>-6117</v>
      </c>
      <c r="AU318" s="233">
        <v>3266</v>
      </c>
      <c r="AV318" s="234">
        <v>3266</v>
      </c>
      <c r="AW318" s="234">
        <v>447</v>
      </c>
      <c r="AX318" s="235">
        <v>2819</v>
      </c>
      <c r="AY318" s="233">
        <v>447</v>
      </c>
      <c r="AZ318" s="234">
        <v>447</v>
      </c>
      <c r="BA318" s="234">
        <v>447</v>
      </c>
      <c r="BB318" s="234">
        <v>447</v>
      </c>
      <c r="BC318" s="234">
        <v>447</v>
      </c>
      <c r="BD318" s="235">
        <v>584</v>
      </c>
      <c r="BE318" s="233">
        <v>-18389</v>
      </c>
      <c r="BF318" s="234">
        <v>-18389</v>
      </c>
      <c r="BG318" s="234">
        <v>-2519</v>
      </c>
      <c r="BH318" s="235">
        <v>-15870</v>
      </c>
      <c r="BI318" s="233">
        <v>-2519</v>
      </c>
      <c r="BJ318" s="234">
        <v>-2519</v>
      </c>
      <c r="BK318" s="234">
        <v>-2519</v>
      </c>
      <c r="BL318" s="234">
        <v>-2519</v>
      </c>
      <c r="BM318" s="234">
        <v>-2519</v>
      </c>
      <c r="BN318" s="235">
        <v>-3275</v>
      </c>
      <c r="BO318" s="233">
        <v>-3424</v>
      </c>
      <c r="BP318" s="234">
        <v>-2996</v>
      </c>
      <c r="BQ318" s="234">
        <v>-428</v>
      </c>
      <c r="BR318" s="235">
        <v>-2568</v>
      </c>
      <c r="BS318" s="233">
        <v>-428</v>
      </c>
      <c r="BT318" s="234">
        <v>-428</v>
      </c>
      <c r="BU318" s="234">
        <v>-428</v>
      </c>
      <c r="BV318" s="234">
        <v>-428</v>
      </c>
      <c r="BW318" s="234">
        <v>-428</v>
      </c>
      <c r="BX318" s="235">
        <v>-428</v>
      </c>
    </row>
    <row r="319" spans="1:76">
      <c r="A319" s="186" t="s">
        <v>1157</v>
      </c>
      <c r="B319" s="187">
        <v>0</v>
      </c>
      <c r="C319" s="187">
        <v>0</v>
      </c>
      <c r="D319" s="186">
        <v>23</v>
      </c>
      <c r="E319" s="186">
        <v>27</v>
      </c>
      <c r="F319" s="187">
        <v>76550</v>
      </c>
      <c r="G319" s="187">
        <v>75539</v>
      </c>
      <c r="H319" s="195">
        <v>8379</v>
      </c>
      <c r="I319" s="187">
        <v>587.93999999999983</v>
      </c>
      <c r="J319" s="187">
        <v>-7869</v>
      </c>
      <c r="K319" s="187">
        <v>80436</v>
      </c>
      <c r="L319" s="187">
        <v>72767</v>
      </c>
      <c r="M319" s="187">
        <v>70148</v>
      </c>
      <c r="N319" s="187">
        <v>83653</v>
      </c>
      <c r="O319" s="187">
        <v>6794</v>
      </c>
      <c r="P319" s="187">
        <v>2906.0299999999993</v>
      </c>
      <c r="Q319" s="187">
        <v>0</v>
      </c>
      <c r="R319" s="187">
        <v>-12517</v>
      </c>
      <c r="S319" s="187">
        <v>5231</v>
      </c>
      <c r="T319" s="187">
        <v>1403.0299999999993</v>
      </c>
      <c r="U319" s="187">
        <v>0</v>
      </c>
      <c r="V319" s="187">
        <v>-1321</v>
      </c>
      <c r="W319" s="187">
        <v>10802</v>
      </c>
      <c r="X319" s="187">
        <v>1581</v>
      </c>
      <c r="Y319" s="187">
        <v>0</v>
      </c>
      <c r="Z319" s="187">
        <v>4514</v>
      </c>
      <c r="AA319" s="187">
        <v>-1321</v>
      </c>
      <c r="AB319" s="187">
        <v>-1321</v>
      </c>
      <c r="AC319" s="187">
        <v>-1321</v>
      </c>
      <c r="AD319" s="187">
        <v>-1321</v>
      </c>
      <c r="AE319" s="187">
        <v>-1287</v>
      </c>
      <c r="AF319" s="187">
        <v>-1298</v>
      </c>
      <c r="AG319" s="175">
        <v>7.3</v>
      </c>
      <c r="AH319" s="188">
        <v>311</v>
      </c>
      <c r="AI319" s="92">
        <f t="shared" si="29"/>
        <v>0</v>
      </c>
      <c r="AJ319" s="198">
        <v>-323</v>
      </c>
      <c r="AK319" s="196">
        <v>717</v>
      </c>
      <c r="AL319" s="197">
        <v>-1715</v>
      </c>
      <c r="AN319" s="174">
        <f t="shared" si="24"/>
        <v>8379.0299999999988</v>
      </c>
      <c r="AO319" s="174">
        <f t="shared" si="25"/>
        <v>-2.9999999998835847E-2</v>
      </c>
      <c r="AQ319" s="92">
        <f t="shared" si="26"/>
        <v>76550</v>
      </c>
      <c r="AR319" s="92">
        <f t="shared" si="27"/>
        <v>0</v>
      </c>
      <c r="AS319" s="92">
        <f t="shared" si="28"/>
        <v>1010.9999999999995</v>
      </c>
      <c r="AU319" s="233">
        <v>5231</v>
      </c>
      <c r="AV319" s="234">
        <v>5231</v>
      </c>
      <c r="AW319" s="234">
        <v>717</v>
      </c>
      <c r="AX319" s="235">
        <v>4514</v>
      </c>
      <c r="AY319" s="233">
        <v>717</v>
      </c>
      <c r="AZ319" s="234">
        <v>717</v>
      </c>
      <c r="BA319" s="234">
        <v>717</v>
      </c>
      <c r="BB319" s="234">
        <v>717</v>
      </c>
      <c r="BC319" s="234">
        <v>717</v>
      </c>
      <c r="BD319" s="235">
        <v>929</v>
      </c>
      <c r="BE319" s="233">
        <v>-12517</v>
      </c>
      <c r="BF319" s="234">
        <v>-12517</v>
      </c>
      <c r="BG319" s="234">
        <v>-1715</v>
      </c>
      <c r="BH319" s="235">
        <v>-10802</v>
      </c>
      <c r="BI319" s="233">
        <v>-1715</v>
      </c>
      <c r="BJ319" s="234">
        <v>-1715</v>
      </c>
      <c r="BK319" s="234">
        <v>-1715</v>
      </c>
      <c r="BL319" s="234">
        <v>-1715</v>
      </c>
      <c r="BM319" s="234">
        <v>-1715</v>
      </c>
      <c r="BN319" s="235">
        <v>-2227</v>
      </c>
      <c r="BO319" s="233">
        <v>-2227</v>
      </c>
      <c r="BP319" s="234">
        <v>-1904</v>
      </c>
      <c r="BQ319" s="234">
        <v>-323</v>
      </c>
      <c r="BR319" s="235">
        <v>-1581</v>
      </c>
      <c r="BS319" s="233">
        <v>-323</v>
      </c>
      <c r="BT319" s="234">
        <v>-323</v>
      </c>
      <c r="BU319" s="234">
        <v>-323</v>
      </c>
      <c r="BV319" s="234">
        <v>-323</v>
      </c>
      <c r="BW319" s="234">
        <v>-289</v>
      </c>
      <c r="BX319" s="235">
        <v>0</v>
      </c>
    </row>
    <row r="320" spans="1:76">
      <c r="A320" s="186" t="s">
        <v>1158</v>
      </c>
      <c r="B320" s="187">
        <v>0</v>
      </c>
      <c r="C320" s="187">
        <v>0</v>
      </c>
      <c r="D320" s="186">
        <v>44</v>
      </c>
      <c r="E320" s="186">
        <v>48</v>
      </c>
      <c r="F320" s="187">
        <v>10412</v>
      </c>
      <c r="G320" s="187">
        <v>23292</v>
      </c>
      <c r="H320" s="195">
        <v>1758</v>
      </c>
      <c r="I320" s="187">
        <v>4.6400000000000006</v>
      </c>
      <c r="J320" s="187">
        <v>-15734</v>
      </c>
      <c r="K320" s="187">
        <v>11275</v>
      </c>
      <c r="L320" s="187">
        <v>9638</v>
      </c>
      <c r="M320" s="187">
        <v>9046</v>
      </c>
      <c r="N320" s="187">
        <v>12051</v>
      </c>
      <c r="O320" s="187">
        <v>2869</v>
      </c>
      <c r="P320" s="187">
        <v>930.06000000000006</v>
      </c>
      <c r="Q320" s="187">
        <v>0</v>
      </c>
      <c r="R320" s="187">
        <v>-17451</v>
      </c>
      <c r="S320" s="187">
        <v>821</v>
      </c>
      <c r="T320" s="187">
        <v>49.060000000000059</v>
      </c>
      <c r="U320" s="187">
        <v>0</v>
      </c>
      <c r="V320" s="187">
        <v>-2041</v>
      </c>
      <c r="W320" s="187">
        <v>15468</v>
      </c>
      <c r="X320" s="187">
        <v>994</v>
      </c>
      <c r="Y320" s="187">
        <v>0</v>
      </c>
      <c r="Z320" s="187">
        <v>728</v>
      </c>
      <c r="AA320" s="187">
        <v>-2041</v>
      </c>
      <c r="AB320" s="187">
        <v>-2041</v>
      </c>
      <c r="AC320" s="187">
        <v>-2041</v>
      </c>
      <c r="AD320" s="187">
        <v>-2041</v>
      </c>
      <c r="AE320" s="187">
        <v>-2041</v>
      </c>
      <c r="AF320" s="187">
        <v>-5529</v>
      </c>
      <c r="AG320" s="175">
        <v>8.8000000000000007</v>
      </c>
      <c r="AH320" s="188">
        <v>544</v>
      </c>
      <c r="AI320" s="92">
        <f t="shared" si="29"/>
        <v>0</v>
      </c>
      <c r="AJ320" s="198">
        <v>-151</v>
      </c>
      <c r="AK320" s="196">
        <v>93</v>
      </c>
      <c r="AL320" s="197">
        <v>-1983</v>
      </c>
      <c r="AN320" s="174">
        <f t="shared" si="24"/>
        <v>1758.06</v>
      </c>
      <c r="AO320" s="174">
        <f t="shared" si="25"/>
        <v>-5.999999999994543E-2</v>
      </c>
      <c r="AQ320" s="92">
        <f t="shared" si="26"/>
        <v>10412</v>
      </c>
      <c r="AR320" s="92">
        <f t="shared" si="27"/>
        <v>0</v>
      </c>
      <c r="AS320" s="92">
        <f t="shared" si="28"/>
        <v>-12880</v>
      </c>
      <c r="AU320" s="233">
        <v>821</v>
      </c>
      <c r="AV320" s="234">
        <v>821</v>
      </c>
      <c r="AW320" s="234">
        <v>93</v>
      </c>
      <c r="AX320" s="235">
        <v>728</v>
      </c>
      <c r="AY320" s="233">
        <v>93</v>
      </c>
      <c r="AZ320" s="234">
        <v>93</v>
      </c>
      <c r="BA320" s="234">
        <v>93</v>
      </c>
      <c r="BB320" s="234">
        <v>93</v>
      </c>
      <c r="BC320" s="234">
        <v>93</v>
      </c>
      <c r="BD320" s="235">
        <v>263</v>
      </c>
      <c r="BE320" s="233">
        <v>-17451</v>
      </c>
      <c r="BF320" s="234">
        <v>-17451</v>
      </c>
      <c r="BG320" s="234">
        <v>-1983</v>
      </c>
      <c r="BH320" s="235">
        <v>-15468</v>
      </c>
      <c r="BI320" s="233">
        <v>-1983</v>
      </c>
      <c r="BJ320" s="234">
        <v>-1983</v>
      </c>
      <c r="BK320" s="234">
        <v>-1983</v>
      </c>
      <c r="BL320" s="234">
        <v>-1983</v>
      </c>
      <c r="BM320" s="234">
        <v>-1983</v>
      </c>
      <c r="BN320" s="235">
        <v>-5553</v>
      </c>
      <c r="BO320" s="233">
        <v>-1296</v>
      </c>
      <c r="BP320" s="234">
        <v>-1145</v>
      </c>
      <c r="BQ320" s="234">
        <v>-151</v>
      </c>
      <c r="BR320" s="235">
        <v>-994</v>
      </c>
      <c r="BS320" s="233">
        <v>-151</v>
      </c>
      <c r="BT320" s="234">
        <v>-151</v>
      </c>
      <c r="BU320" s="234">
        <v>-151</v>
      </c>
      <c r="BV320" s="234">
        <v>-151</v>
      </c>
      <c r="BW320" s="234">
        <v>-151</v>
      </c>
      <c r="BX320" s="235">
        <v>-239</v>
      </c>
    </row>
    <row r="321" spans="1:76">
      <c r="A321" s="186" t="s">
        <v>1159</v>
      </c>
      <c r="B321" s="187">
        <v>0</v>
      </c>
      <c r="C321" s="187">
        <v>0</v>
      </c>
      <c r="D321" s="186">
        <v>223</v>
      </c>
      <c r="E321" s="186">
        <v>244</v>
      </c>
      <c r="F321" s="187">
        <v>236167</v>
      </c>
      <c r="G321" s="187">
        <v>275577</v>
      </c>
      <c r="H321" s="195">
        <v>28297</v>
      </c>
      <c r="I321" s="187">
        <v>1637.6099999999979</v>
      </c>
      <c r="J321" s="187">
        <v>-81944</v>
      </c>
      <c r="K321" s="187">
        <v>258476</v>
      </c>
      <c r="L321" s="187">
        <v>215455</v>
      </c>
      <c r="M321" s="187">
        <v>203324</v>
      </c>
      <c r="N321" s="187">
        <v>275864</v>
      </c>
      <c r="O321" s="187">
        <v>27286</v>
      </c>
      <c r="P321" s="187">
        <v>10754.489999999996</v>
      </c>
      <c r="Q321" s="187">
        <v>0</v>
      </c>
      <c r="R321" s="187">
        <v>-77469</v>
      </c>
      <c r="S321" s="187">
        <v>1533</v>
      </c>
      <c r="T321" s="187">
        <v>1514.4899999999966</v>
      </c>
      <c r="U321" s="187">
        <v>0</v>
      </c>
      <c r="V321" s="187">
        <v>-9744</v>
      </c>
      <c r="W321" s="187">
        <v>69314</v>
      </c>
      <c r="X321" s="187">
        <v>14002</v>
      </c>
      <c r="Y321" s="187">
        <v>0</v>
      </c>
      <c r="Z321" s="187">
        <v>1372</v>
      </c>
      <c r="AA321" s="187">
        <v>-9744</v>
      </c>
      <c r="AB321" s="187">
        <v>-9744</v>
      </c>
      <c r="AC321" s="187">
        <v>-9744</v>
      </c>
      <c r="AD321" s="187">
        <v>-9744</v>
      </c>
      <c r="AE321" s="187">
        <v>-9744</v>
      </c>
      <c r="AF321" s="187">
        <v>-33224</v>
      </c>
      <c r="AG321" s="175">
        <v>9.5</v>
      </c>
      <c r="AH321" s="188">
        <v>312</v>
      </c>
      <c r="AI321" s="92">
        <f t="shared" si="29"/>
        <v>0</v>
      </c>
      <c r="AJ321" s="198">
        <v>-1750</v>
      </c>
      <c r="AK321" s="196">
        <v>161</v>
      </c>
      <c r="AL321" s="197">
        <v>-8155</v>
      </c>
      <c r="AN321" s="174">
        <f t="shared" si="24"/>
        <v>28296.489999999998</v>
      </c>
      <c r="AO321" s="174">
        <f t="shared" si="25"/>
        <v>0.51000000000203727</v>
      </c>
      <c r="AQ321" s="92">
        <f t="shared" si="26"/>
        <v>236167</v>
      </c>
      <c r="AR321" s="92">
        <f t="shared" si="27"/>
        <v>0</v>
      </c>
      <c r="AS321" s="92">
        <f t="shared" si="28"/>
        <v>-39410</v>
      </c>
      <c r="AU321" s="233">
        <v>1533</v>
      </c>
      <c r="AV321" s="234">
        <v>1533</v>
      </c>
      <c r="AW321" s="234">
        <v>161</v>
      </c>
      <c r="AX321" s="235">
        <v>1372</v>
      </c>
      <c r="AY321" s="233">
        <v>161</v>
      </c>
      <c r="AZ321" s="234">
        <v>161</v>
      </c>
      <c r="BA321" s="234">
        <v>161</v>
      </c>
      <c r="BB321" s="234">
        <v>161</v>
      </c>
      <c r="BC321" s="234">
        <v>161</v>
      </c>
      <c r="BD321" s="235">
        <v>567</v>
      </c>
      <c r="BE321" s="233">
        <v>-77470</v>
      </c>
      <c r="BF321" s="234">
        <v>-77470</v>
      </c>
      <c r="BG321" s="234">
        <v>-8155</v>
      </c>
      <c r="BH321" s="235">
        <v>-69315</v>
      </c>
      <c r="BI321" s="233">
        <v>-8155</v>
      </c>
      <c r="BJ321" s="234">
        <v>-8155</v>
      </c>
      <c r="BK321" s="234">
        <v>-8155</v>
      </c>
      <c r="BL321" s="234">
        <v>-8155</v>
      </c>
      <c r="BM321" s="234">
        <v>-8155</v>
      </c>
      <c r="BN321" s="235">
        <v>-28540</v>
      </c>
      <c r="BO321" s="233">
        <v>-17502</v>
      </c>
      <c r="BP321" s="234">
        <v>-15752</v>
      </c>
      <c r="BQ321" s="234">
        <v>-1750</v>
      </c>
      <c r="BR321" s="235">
        <v>-14002</v>
      </c>
      <c r="BS321" s="233">
        <v>-1750</v>
      </c>
      <c r="BT321" s="234">
        <v>-1750</v>
      </c>
      <c r="BU321" s="234">
        <v>-1750</v>
      </c>
      <c r="BV321" s="234">
        <v>-1750</v>
      </c>
      <c r="BW321" s="234">
        <v>-1750</v>
      </c>
      <c r="BX321" s="235">
        <v>-5252</v>
      </c>
    </row>
    <row r="322" spans="1:76">
      <c r="A322" s="186" t="s">
        <v>1160</v>
      </c>
      <c r="B322" s="187">
        <v>0</v>
      </c>
      <c r="C322" s="187">
        <v>0</v>
      </c>
      <c r="D322" s="186">
        <v>68</v>
      </c>
      <c r="E322" s="186">
        <v>71</v>
      </c>
      <c r="F322" s="187">
        <v>61871</v>
      </c>
      <c r="G322" s="187">
        <v>68461</v>
      </c>
      <c r="H322" s="195">
        <v>7095</v>
      </c>
      <c r="I322" s="187">
        <v>250.02000000000015</v>
      </c>
      <c r="J322" s="187">
        <v>-18125</v>
      </c>
      <c r="K322" s="187">
        <v>68471</v>
      </c>
      <c r="L322" s="187">
        <v>55858</v>
      </c>
      <c r="M322" s="187">
        <v>52834</v>
      </c>
      <c r="N322" s="187">
        <v>72788</v>
      </c>
      <c r="O322" s="187">
        <v>6560</v>
      </c>
      <c r="P322" s="187">
        <v>2666.51</v>
      </c>
      <c r="Q322" s="187">
        <v>0</v>
      </c>
      <c r="R322" s="187">
        <v>-16180</v>
      </c>
      <c r="S322" s="187">
        <v>595</v>
      </c>
      <c r="T322" s="187">
        <v>231.51</v>
      </c>
      <c r="U322" s="187">
        <v>0</v>
      </c>
      <c r="V322" s="187">
        <v>-2132</v>
      </c>
      <c r="W322" s="187">
        <v>14512</v>
      </c>
      <c r="X322" s="187">
        <v>4147</v>
      </c>
      <c r="Y322" s="187">
        <v>0</v>
      </c>
      <c r="Z322" s="187">
        <v>534</v>
      </c>
      <c r="AA322" s="187">
        <v>-2132</v>
      </c>
      <c r="AB322" s="187">
        <v>-2132</v>
      </c>
      <c r="AC322" s="187">
        <v>-2132</v>
      </c>
      <c r="AD322" s="187">
        <v>-2132</v>
      </c>
      <c r="AE322" s="187">
        <v>-2132</v>
      </c>
      <c r="AF322" s="187">
        <v>-7465</v>
      </c>
      <c r="AG322" s="175">
        <v>9.6999999999999993</v>
      </c>
      <c r="AH322" s="188">
        <v>313</v>
      </c>
      <c r="AI322" s="92">
        <f t="shared" si="29"/>
        <v>0</v>
      </c>
      <c r="AJ322" s="198">
        <v>-525</v>
      </c>
      <c r="AK322" s="196">
        <v>61</v>
      </c>
      <c r="AL322" s="197">
        <v>-1668</v>
      </c>
      <c r="AN322" s="174">
        <f t="shared" si="24"/>
        <v>7094.51</v>
      </c>
      <c r="AO322" s="174">
        <f t="shared" si="25"/>
        <v>0.48999999999978172</v>
      </c>
      <c r="AQ322" s="92">
        <f t="shared" si="26"/>
        <v>61871</v>
      </c>
      <c r="AR322" s="92">
        <f t="shared" si="27"/>
        <v>0</v>
      </c>
      <c r="AS322" s="92">
        <f t="shared" si="28"/>
        <v>-6590</v>
      </c>
      <c r="AU322" s="233">
        <v>595</v>
      </c>
      <c r="AV322" s="234">
        <v>595</v>
      </c>
      <c r="AW322" s="234">
        <v>61</v>
      </c>
      <c r="AX322" s="235">
        <v>534</v>
      </c>
      <c r="AY322" s="233">
        <v>61</v>
      </c>
      <c r="AZ322" s="234">
        <v>61</v>
      </c>
      <c r="BA322" s="234">
        <v>61</v>
      </c>
      <c r="BB322" s="234">
        <v>61</v>
      </c>
      <c r="BC322" s="234">
        <v>61</v>
      </c>
      <c r="BD322" s="235">
        <v>229</v>
      </c>
      <c r="BE322" s="233">
        <v>-16180</v>
      </c>
      <c r="BF322" s="234">
        <v>-16180</v>
      </c>
      <c r="BG322" s="234">
        <v>-1668</v>
      </c>
      <c r="BH322" s="235">
        <v>-14512</v>
      </c>
      <c r="BI322" s="233">
        <v>-1668</v>
      </c>
      <c r="BJ322" s="234">
        <v>-1668</v>
      </c>
      <c r="BK322" s="234">
        <v>-1668</v>
      </c>
      <c r="BL322" s="234">
        <v>-1668</v>
      </c>
      <c r="BM322" s="234">
        <v>-1668</v>
      </c>
      <c r="BN322" s="235">
        <v>-6172</v>
      </c>
      <c r="BO322" s="233">
        <v>-5197</v>
      </c>
      <c r="BP322" s="234">
        <v>-4672</v>
      </c>
      <c r="BQ322" s="234">
        <v>-525</v>
      </c>
      <c r="BR322" s="235">
        <v>-4147</v>
      </c>
      <c r="BS322" s="233">
        <v>-525</v>
      </c>
      <c r="BT322" s="234">
        <v>-525</v>
      </c>
      <c r="BU322" s="234">
        <v>-525</v>
      </c>
      <c r="BV322" s="234">
        <v>-525</v>
      </c>
      <c r="BW322" s="234">
        <v>-525</v>
      </c>
      <c r="BX322" s="235">
        <v>-1522</v>
      </c>
    </row>
    <row r="323" spans="1:76">
      <c r="A323" s="186" t="s">
        <v>1161</v>
      </c>
      <c r="B323" s="187">
        <v>0</v>
      </c>
      <c r="C323" s="187">
        <v>0</v>
      </c>
      <c r="D323" s="186">
        <v>82</v>
      </c>
      <c r="E323" s="186">
        <v>94</v>
      </c>
      <c r="F323" s="187">
        <v>58590</v>
      </c>
      <c r="G323" s="187">
        <v>96851</v>
      </c>
      <c r="H323" s="195">
        <v>11851</v>
      </c>
      <c r="I323" s="187">
        <v>797.58999999999992</v>
      </c>
      <c r="J323" s="187">
        <v>-54619</v>
      </c>
      <c r="K323" s="187">
        <v>63644</v>
      </c>
      <c r="L323" s="187">
        <v>53957</v>
      </c>
      <c r="M323" s="187">
        <v>50977</v>
      </c>
      <c r="N323" s="187">
        <v>67816</v>
      </c>
      <c r="O323" s="187">
        <v>14079</v>
      </c>
      <c r="P323" s="187">
        <v>3940.2599999999993</v>
      </c>
      <c r="Q323" s="187">
        <v>0</v>
      </c>
      <c r="R323" s="187">
        <v>-58802</v>
      </c>
      <c r="S323" s="187">
        <v>3043</v>
      </c>
      <c r="T323" s="187">
        <v>521.25999999999908</v>
      </c>
      <c r="U323" s="187">
        <v>0</v>
      </c>
      <c r="V323" s="187">
        <v>-6168</v>
      </c>
      <c r="W323" s="187">
        <v>52862</v>
      </c>
      <c r="X323" s="187">
        <v>4493</v>
      </c>
      <c r="Y323" s="187">
        <v>0</v>
      </c>
      <c r="Z323" s="187">
        <v>2736</v>
      </c>
      <c r="AA323" s="187">
        <v>-6168</v>
      </c>
      <c r="AB323" s="187">
        <v>-6168</v>
      </c>
      <c r="AC323" s="187">
        <v>-6168</v>
      </c>
      <c r="AD323" s="187">
        <v>-6168</v>
      </c>
      <c r="AE323" s="187">
        <v>-6168</v>
      </c>
      <c r="AF323" s="187">
        <v>-23779</v>
      </c>
      <c r="AG323" s="175">
        <v>9.9</v>
      </c>
      <c r="AH323" s="188">
        <v>545</v>
      </c>
      <c r="AI323" s="92">
        <f t="shared" si="29"/>
        <v>0</v>
      </c>
      <c r="AJ323" s="198">
        <v>-535</v>
      </c>
      <c r="AK323" s="196">
        <v>307</v>
      </c>
      <c r="AL323" s="197">
        <v>-5940</v>
      </c>
      <c r="AN323" s="174">
        <f t="shared" si="24"/>
        <v>11851.259999999998</v>
      </c>
      <c r="AO323" s="174">
        <f t="shared" si="25"/>
        <v>-0.25999999999839929</v>
      </c>
      <c r="AQ323" s="92">
        <f t="shared" si="26"/>
        <v>58589.999999999993</v>
      </c>
      <c r="AR323" s="92">
        <f t="shared" si="27"/>
        <v>0</v>
      </c>
      <c r="AS323" s="92">
        <f t="shared" si="28"/>
        <v>-38261.000000000007</v>
      </c>
      <c r="AU323" s="233">
        <v>3043</v>
      </c>
      <c r="AV323" s="234">
        <v>3043</v>
      </c>
      <c r="AW323" s="234">
        <v>307</v>
      </c>
      <c r="AX323" s="235">
        <v>2736</v>
      </c>
      <c r="AY323" s="233">
        <v>307</v>
      </c>
      <c r="AZ323" s="234">
        <v>307</v>
      </c>
      <c r="BA323" s="234">
        <v>307</v>
      </c>
      <c r="BB323" s="234">
        <v>307</v>
      </c>
      <c r="BC323" s="234">
        <v>307</v>
      </c>
      <c r="BD323" s="235">
        <v>1201</v>
      </c>
      <c r="BE323" s="233">
        <v>-58802</v>
      </c>
      <c r="BF323" s="234">
        <v>-58802</v>
      </c>
      <c r="BG323" s="234">
        <v>-5940</v>
      </c>
      <c r="BH323" s="235">
        <v>-52862</v>
      </c>
      <c r="BI323" s="233">
        <v>-5940</v>
      </c>
      <c r="BJ323" s="234">
        <v>-5940</v>
      </c>
      <c r="BK323" s="234">
        <v>-5940</v>
      </c>
      <c r="BL323" s="234">
        <v>-5940</v>
      </c>
      <c r="BM323" s="234">
        <v>-5940</v>
      </c>
      <c r="BN323" s="235">
        <v>-23162</v>
      </c>
      <c r="BO323" s="233">
        <v>-5563</v>
      </c>
      <c r="BP323" s="234">
        <v>-5028</v>
      </c>
      <c r="BQ323" s="234">
        <v>-535</v>
      </c>
      <c r="BR323" s="235">
        <v>-4493</v>
      </c>
      <c r="BS323" s="233">
        <v>-535</v>
      </c>
      <c r="BT323" s="234">
        <v>-535</v>
      </c>
      <c r="BU323" s="234">
        <v>-535</v>
      </c>
      <c r="BV323" s="234">
        <v>-535</v>
      </c>
      <c r="BW323" s="234">
        <v>-535</v>
      </c>
      <c r="BX323" s="235">
        <v>-1818</v>
      </c>
    </row>
    <row r="324" spans="1:76">
      <c r="A324" s="186" t="s">
        <v>1162</v>
      </c>
      <c r="B324" s="187">
        <v>0</v>
      </c>
      <c r="C324" s="187">
        <v>0</v>
      </c>
      <c r="D324" s="186">
        <v>4</v>
      </c>
      <c r="E324" s="186">
        <v>5</v>
      </c>
      <c r="F324" s="187">
        <v>1512</v>
      </c>
      <c r="G324" s="187">
        <v>2926</v>
      </c>
      <c r="H324" s="195">
        <v>416</v>
      </c>
      <c r="I324" s="187">
        <v>4.3199999999999985</v>
      </c>
      <c r="J324" s="187">
        <v>-1583</v>
      </c>
      <c r="K324" s="187">
        <v>1614</v>
      </c>
      <c r="L324" s="187">
        <v>1425</v>
      </c>
      <c r="M324" s="187">
        <v>1363</v>
      </c>
      <c r="N324" s="187">
        <v>1692</v>
      </c>
      <c r="O324" s="187">
        <v>553</v>
      </c>
      <c r="P324" s="187">
        <v>118.21000000000015</v>
      </c>
      <c r="Q324" s="187">
        <v>0</v>
      </c>
      <c r="R324" s="187">
        <v>-1780</v>
      </c>
      <c r="S324" s="187">
        <v>35</v>
      </c>
      <c r="T324" s="187">
        <v>340.21000000000015</v>
      </c>
      <c r="U324" s="187">
        <v>0</v>
      </c>
      <c r="V324" s="187">
        <v>-255</v>
      </c>
      <c r="W324" s="187">
        <v>1539</v>
      </c>
      <c r="X324" s="187">
        <v>74</v>
      </c>
      <c r="Y324" s="187">
        <v>0</v>
      </c>
      <c r="Z324" s="187">
        <v>30</v>
      </c>
      <c r="AA324" s="187">
        <v>-255</v>
      </c>
      <c r="AB324" s="187">
        <v>-255</v>
      </c>
      <c r="AC324" s="187">
        <v>-255</v>
      </c>
      <c r="AD324" s="187">
        <v>-253</v>
      </c>
      <c r="AE324" s="187">
        <v>-236</v>
      </c>
      <c r="AF324" s="187">
        <v>-329</v>
      </c>
      <c r="AG324" s="175">
        <v>7.4</v>
      </c>
      <c r="AH324" s="188">
        <v>314</v>
      </c>
      <c r="AI324" s="92">
        <f t="shared" si="29"/>
        <v>0</v>
      </c>
      <c r="AJ324" s="198">
        <v>-19</v>
      </c>
      <c r="AK324" s="196">
        <v>5</v>
      </c>
      <c r="AL324" s="197">
        <v>-241</v>
      </c>
      <c r="AN324" s="174">
        <f t="shared" si="24"/>
        <v>416.21000000000015</v>
      </c>
      <c r="AO324" s="174">
        <f t="shared" si="25"/>
        <v>-0.21000000000015007</v>
      </c>
      <c r="AQ324" s="92">
        <f t="shared" si="26"/>
        <v>1512</v>
      </c>
      <c r="AR324" s="92">
        <f t="shared" si="27"/>
        <v>0</v>
      </c>
      <c r="AS324" s="92">
        <f t="shared" si="28"/>
        <v>-1414</v>
      </c>
      <c r="AU324" s="233">
        <v>35</v>
      </c>
      <c r="AV324" s="234">
        <v>35</v>
      </c>
      <c r="AW324" s="234">
        <v>5</v>
      </c>
      <c r="AX324" s="235">
        <v>30</v>
      </c>
      <c r="AY324" s="233">
        <v>5</v>
      </c>
      <c r="AZ324" s="234">
        <v>5</v>
      </c>
      <c r="BA324" s="234">
        <v>5</v>
      </c>
      <c r="BB324" s="234">
        <v>5</v>
      </c>
      <c r="BC324" s="234">
        <v>5</v>
      </c>
      <c r="BD324" s="235">
        <v>5</v>
      </c>
      <c r="BE324" s="233">
        <v>-1780</v>
      </c>
      <c r="BF324" s="234">
        <v>-1780</v>
      </c>
      <c r="BG324" s="234">
        <v>-241</v>
      </c>
      <c r="BH324" s="235">
        <v>-1539</v>
      </c>
      <c r="BI324" s="233">
        <v>-241</v>
      </c>
      <c r="BJ324" s="234">
        <v>-241</v>
      </c>
      <c r="BK324" s="234">
        <v>-241</v>
      </c>
      <c r="BL324" s="234">
        <v>-241</v>
      </c>
      <c r="BM324" s="234">
        <v>-241</v>
      </c>
      <c r="BN324" s="235">
        <v>-334</v>
      </c>
      <c r="BO324" s="233">
        <v>-112</v>
      </c>
      <c r="BP324" s="234">
        <v>-93</v>
      </c>
      <c r="BQ324" s="234">
        <v>-19</v>
      </c>
      <c r="BR324" s="235">
        <v>-74</v>
      </c>
      <c r="BS324" s="233">
        <v>-19</v>
      </c>
      <c r="BT324" s="234">
        <v>-19</v>
      </c>
      <c r="BU324" s="234">
        <v>-19</v>
      </c>
      <c r="BV324" s="234">
        <v>-17</v>
      </c>
      <c r="BW324" s="234">
        <v>0</v>
      </c>
      <c r="BX324" s="235">
        <v>0</v>
      </c>
    </row>
    <row r="325" spans="1:76">
      <c r="A325" s="186" t="s">
        <v>1163</v>
      </c>
      <c r="B325" s="187">
        <v>0</v>
      </c>
      <c r="C325" s="187">
        <v>0</v>
      </c>
      <c r="D325" s="186">
        <v>39</v>
      </c>
      <c r="E325" s="186">
        <v>47</v>
      </c>
      <c r="F325" s="187">
        <v>40414</v>
      </c>
      <c r="G325" s="187">
        <v>40765</v>
      </c>
      <c r="H325" s="195">
        <v>6341</v>
      </c>
      <c r="I325" s="187">
        <v>332.38999999999987</v>
      </c>
      <c r="J325" s="187">
        <v>-7244</v>
      </c>
      <c r="K325" s="187">
        <v>43033</v>
      </c>
      <c r="L325" s="187">
        <v>37767</v>
      </c>
      <c r="M325" s="187">
        <v>35774</v>
      </c>
      <c r="N325" s="187">
        <v>45850</v>
      </c>
      <c r="O325" s="187">
        <v>5616</v>
      </c>
      <c r="P325" s="187">
        <v>1634.0600000000009</v>
      </c>
      <c r="Q325" s="187">
        <v>0</v>
      </c>
      <c r="R325" s="187">
        <v>-9060</v>
      </c>
      <c r="S325" s="187">
        <v>2441</v>
      </c>
      <c r="T325" s="187">
        <v>982.06000000000085</v>
      </c>
      <c r="U325" s="187">
        <v>0</v>
      </c>
      <c r="V325" s="187">
        <v>-909</v>
      </c>
      <c r="W325" s="187">
        <v>8075</v>
      </c>
      <c r="X325" s="187">
        <v>1345</v>
      </c>
      <c r="Y325" s="187">
        <v>0</v>
      </c>
      <c r="Z325" s="187">
        <v>2176</v>
      </c>
      <c r="AA325" s="187">
        <v>-909</v>
      </c>
      <c r="AB325" s="187">
        <v>-909</v>
      </c>
      <c r="AC325" s="187">
        <v>-909</v>
      </c>
      <c r="AD325" s="187">
        <v>-909</v>
      </c>
      <c r="AE325" s="187">
        <v>-909</v>
      </c>
      <c r="AF325" s="187">
        <v>-2699</v>
      </c>
      <c r="AG325" s="175">
        <v>9.1999999999999993</v>
      </c>
      <c r="AH325" s="188">
        <v>315</v>
      </c>
      <c r="AI325" s="92">
        <f t="shared" si="29"/>
        <v>0</v>
      </c>
      <c r="AJ325" s="198">
        <v>-189</v>
      </c>
      <c r="AK325" s="196">
        <v>265</v>
      </c>
      <c r="AL325" s="197">
        <v>-985</v>
      </c>
      <c r="AN325" s="174">
        <f t="shared" si="24"/>
        <v>6341.0600000000013</v>
      </c>
      <c r="AO325" s="174">
        <f t="shared" si="25"/>
        <v>-6.0000000001309672E-2</v>
      </c>
      <c r="AQ325" s="92">
        <f t="shared" si="26"/>
        <v>40414</v>
      </c>
      <c r="AR325" s="92">
        <f t="shared" si="27"/>
        <v>0</v>
      </c>
      <c r="AS325" s="92">
        <f t="shared" si="28"/>
        <v>-350.99999999999955</v>
      </c>
      <c r="AU325" s="233">
        <v>2441</v>
      </c>
      <c r="AV325" s="234">
        <v>2441</v>
      </c>
      <c r="AW325" s="234">
        <v>265</v>
      </c>
      <c r="AX325" s="235">
        <v>2176</v>
      </c>
      <c r="AY325" s="233">
        <v>265</v>
      </c>
      <c r="AZ325" s="234">
        <v>265</v>
      </c>
      <c r="BA325" s="234">
        <v>265</v>
      </c>
      <c r="BB325" s="234">
        <v>265</v>
      </c>
      <c r="BC325" s="234">
        <v>265</v>
      </c>
      <c r="BD325" s="235">
        <v>851</v>
      </c>
      <c r="BE325" s="233">
        <v>-9060</v>
      </c>
      <c r="BF325" s="234">
        <v>-9060</v>
      </c>
      <c r="BG325" s="234">
        <v>-985</v>
      </c>
      <c r="BH325" s="235">
        <v>-8075</v>
      </c>
      <c r="BI325" s="233">
        <v>-985</v>
      </c>
      <c r="BJ325" s="234">
        <v>-985</v>
      </c>
      <c r="BK325" s="234">
        <v>-985</v>
      </c>
      <c r="BL325" s="234">
        <v>-985</v>
      </c>
      <c r="BM325" s="234">
        <v>-985</v>
      </c>
      <c r="BN325" s="235">
        <v>-3150</v>
      </c>
      <c r="BO325" s="233">
        <v>-1723</v>
      </c>
      <c r="BP325" s="234">
        <v>-1534</v>
      </c>
      <c r="BQ325" s="234">
        <v>-189</v>
      </c>
      <c r="BR325" s="235">
        <v>-1345</v>
      </c>
      <c r="BS325" s="233">
        <v>-189</v>
      </c>
      <c r="BT325" s="234">
        <v>-189</v>
      </c>
      <c r="BU325" s="234">
        <v>-189</v>
      </c>
      <c r="BV325" s="234">
        <v>-189</v>
      </c>
      <c r="BW325" s="234">
        <v>-189</v>
      </c>
      <c r="BX325" s="235">
        <v>-400</v>
      </c>
    </row>
    <row r="326" spans="1:76">
      <c r="A326" s="186" t="s">
        <v>1164</v>
      </c>
      <c r="B326" s="187">
        <v>0</v>
      </c>
      <c r="C326" s="187">
        <v>0</v>
      </c>
      <c r="D326" s="186">
        <v>3</v>
      </c>
      <c r="E326" s="186">
        <v>4</v>
      </c>
      <c r="F326" s="187">
        <v>3849</v>
      </c>
      <c r="G326" s="187">
        <v>4748</v>
      </c>
      <c r="H326" s="195">
        <v>1247</v>
      </c>
      <c r="I326" s="187">
        <v>157.30000000000004</v>
      </c>
      <c r="J326" s="187">
        <v>-2227</v>
      </c>
      <c r="K326" s="187">
        <v>4107</v>
      </c>
      <c r="L326" s="187">
        <v>3575</v>
      </c>
      <c r="M326" s="187">
        <v>3339</v>
      </c>
      <c r="N326" s="187">
        <v>4427</v>
      </c>
      <c r="O326" s="187">
        <v>1367</v>
      </c>
      <c r="P326" s="187">
        <v>214.90999999999997</v>
      </c>
      <c r="Q326" s="187">
        <v>0</v>
      </c>
      <c r="R326" s="187">
        <v>-2715</v>
      </c>
      <c r="S326" s="187">
        <v>365</v>
      </c>
      <c r="T326" s="187">
        <v>130.90999999999997</v>
      </c>
      <c r="U326" s="187">
        <v>0</v>
      </c>
      <c r="V326" s="187">
        <v>-335</v>
      </c>
      <c r="W326" s="187">
        <v>2353</v>
      </c>
      <c r="X326" s="187">
        <v>190</v>
      </c>
      <c r="Y326" s="187">
        <v>0</v>
      </c>
      <c r="Z326" s="187">
        <v>316</v>
      </c>
      <c r="AA326" s="187">
        <v>-335</v>
      </c>
      <c r="AB326" s="187">
        <v>-335</v>
      </c>
      <c r="AC326" s="187">
        <v>-335</v>
      </c>
      <c r="AD326" s="187">
        <v>-335</v>
      </c>
      <c r="AE326" s="187">
        <v>-335</v>
      </c>
      <c r="AF326" s="187">
        <v>-552</v>
      </c>
      <c r="AG326" s="175">
        <v>7.5</v>
      </c>
      <c r="AH326" s="188">
        <v>316</v>
      </c>
      <c r="AI326" s="92">
        <f t="shared" si="29"/>
        <v>0</v>
      </c>
      <c r="AJ326" s="198">
        <v>-22</v>
      </c>
      <c r="AK326" s="196">
        <v>49</v>
      </c>
      <c r="AL326" s="197">
        <v>-362</v>
      </c>
      <c r="AN326" s="174">
        <f t="shared" ref="AN326:AN389" si="30">O326+P326+Q326+AJ326+AK326+AL326</f>
        <v>1246.9099999999999</v>
      </c>
      <c r="AO326" s="174">
        <f t="shared" ref="AO326:AO389" si="31">H326-AN326</f>
        <v>9.0000000000145519E-2</v>
      </c>
      <c r="AQ326" s="92">
        <f t="shared" ref="AQ326:AQ389" si="32">G326+SUM(O326:S326)-T326</f>
        <v>3849</v>
      </c>
      <c r="AR326" s="92">
        <f t="shared" ref="AR326:AR389" si="33">AQ326-F326</f>
        <v>0</v>
      </c>
      <c r="AS326" s="92">
        <f t="shared" ref="AS326:AS389" si="34">SUM(O326:S326)-T326</f>
        <v>-899.00000000000011</v>
      </c>
      <c r="AU326" s="233">
        <v>365</v>
      </c>
      <c r="AV326" s="234">
        <v>365</v>
      </c>
      <c r="AW326" s="234">
        <v>49</v>
      </c>
      <c r="AX326" s="235">
        <v>316</v>
      </c>
      <c r="AY326" s="233">
        <v>49</v>
      </c>
      <c r="AZ326" s="234">
        <v>49</v>
      </c>
      <c r="BA326" s="234">
        <v>49</v>
      </c>
      <c r="BB326" s="234">
        <v>49</v>
      </c>
      <c r="BC326" s="234">
        <v>49</v>
      </c>
      <c r="BD326" s="235">
        <v>71</v>
      </c>
      <c r="BE326" s="233">
        <v>-2715</v>
      </c>
      <c r="BF326" s="234">
        <v>-2715</v>
      </c>
      <c r="BG326" s="234">
        <v>-362</v>
      </c>
      <c r="BH326" s="235">
        <v>-2353</v>
      </c>
      <c r="BI326" s="233">
        <v>-362</v>
      </c>
      <c r="BJ326" s="234">
        <v>-362</v>
      </c>
      <c r="BK326" s="234">
        <v>-362</v>
      </c>
      <c r="BL326" s="234">
        <v>-362</v>
      </c>
      <c r="BM326" s="234">
        <v>-362</v>
      </c>
      <c r="BN326" s="235">
        <v>-543</v>
      </c>
      <c r="BO326" s="233">
        <v>-234</v>
      </c>
      <c r="BP326" s="234">
        <v>-212</v>
      </c>
      <c r="BQ326" s="234">
        <v>-22</v>
      </c>
      <c r="BR326" s="235">
        <v>-190</v>
      </c>
      <c r="BS326" s="233">
        <v>-22</v>
      </c>
      <c r="BT326" s="234">
        <v>-22</v>
      </c>
      <c r="BU326" s="234">
        <v>-22</v>
      </c>
      <c r="BV326" s="234">
        <v>-22</v>
      </c>
      <c r="BW326" s="234">
        <v>-22</v>
      </c>
      <c r="BX326" s="235">
        <v>-80</v>
      </c>
    </row>
    <row r="327" spans="1:76">
      <c r="A327" s="186" t="s">
        <v>1165</v>
      </c>
      <c r="B327" s="187">
        <v>0</v>
      </c>
      <c r="C327" s="187">
        <v>0</v>
      </c>
      <c r="D327" s="186">
        <v>0</v>
      </c>
      <c r="E327" s="186">
        <v>0</v>
      </c>
      <c r="F327" s="187">
        <v>0</v>
      </c>
      <c r="G327" s="187">
        <v>0</v>
      </c>
      <c r="H327" s="195">
        <v>0</v>
      </c>
      <c r="I327" s="187">
        <v>0</v>
      </c>
      <c r="J327" s="187">
        <v>0</v>
      </c>
      <c r="K327" s="187">
        <v>0</v>
      </c>
      <c r="L327" s="187">
        <v>0</v>
      </c>
      <c r="M327" s="187">
        <v>0</v>
      </c>
      <c r="N327" s="187">
        <v>0</v>
      </c>
      <c r="O327" s="187">
        <v>0</v>
      </c>
      <c r="P327" s="187">
        <v>0</v>
      </c>
      <c r="Q327" s="187">
        <v>0</v>
      </c>
      <c r="R327" s="187">
        <v>0</v>
      </c>
      <c r="S327" s="187">
        <v>0</v>
      </c>
      <c r="T327" s="187">
        <v>0</v>
      </c>
      <c r="U327" s="187">
        <v>0</v>
      </c>
      <c r="V327" s="187">
        <v>0</v>
      </c>
      <c r="W327" s="187">
        <v>0</v>
      </c>
      <c r="X327" s="187">
        <v>0</v>
      </c>
      <c r="Y327" s="187">
        <v>0</v>
      </c>
      <c r="Z327" s="187">
        <v>0</v>
      </c>
      <c r="AA327" s="187">
        <v>0</v>
      </c>
      <c r="AB327" s="187">
        <v>0</v>
      </c>
      <c r="AC327" s="187">
        <v>0</v>
      </c>
      <c r="AD327" s="187">
        <v>0</v>
      </c>
      <c r="AE327" s="187">
        <v>0</v>
      </c>
      <c r="AF327" s="187">
        <v>0</v>
      </c>
      <c r="AG327" s="175">
        <v>1</v>
      </c>
      <c r="AH327" s="188">
        <v>317</v>
      </c>
      <c r="AI327" s="92">
        <f t="shared" ref="AI327:AI390" si="35">W327+X327-Y327-Z327+SUM(AA327:AF327)</f>
        <v>0</v>
      </c>
      <c r="AJ327" s="198">
        <v>0</v>
      </c>
      <c r="AK327" s="196">
        <v>0</v>
      </c>
      <c r="AL327" s="197">
        <v>0</v>
      </c>
      <c r="AN327" s="174">
        <f t="shared" si="30"/>
        <v>0</v>
      </c>
      <c r="AO327" s="174">
        <f t="shared" si="31"/>
        <v>0</v>
      </c>
      <c r="AQ327" s="92">
        <f t="shared" si="32"/>
        <v>0</v>
      </c>
      <c r="AR327" s="92">
        <f t="shared" si="33"/>
        <v>0</v>
      </c>
      <c r="AS327" s="92">
        <f t="shared" si="34"/>
        <v>0</v>
      </c>
      <c r="AU327" s="233">
        <v>0</v>
      </c>
      <c r="AV327" s="234">
        <v>0</v>
      </c>
      <c r="AW327" s="234">
        <v>0</v>
      </c>
      <c r="AX327" s="235">
        <v>0</v>
      </c>
      <c r="AY327" s="233">
        <v>0</v>
      </c>
      <c r="AZ327" s="234">
        <v>0</v>
      </c>
      <c r="BA327" s="234">
        <v>0</v>
      </c>
      <c r="BB327" s="234">
        <v>0</v>
      </c>
      <c r="BC327" s="234">
        <v>0</v>
      </c>
      <c r="BD327" s="235">
        <v>0</v>
      </c>
      <c r="BE327" s="233">
        <v>0</v>
      </c>
      <c r="BF327" s="234">
        <v>0</v>
      </c>
      <c r="BG327" s="234">
        <v>0</v>
      </c>
      <c r="BH327" s="235">
        <v>0</v>
      </c>
      <c r="BI327" s="233">
        <v>0</v>
      </c>
      <c r="BJ327" s="234">
        <v>0</v>
      </c>
      <c r="BK327" s="234">
        <v>0</v>
      </c>
      <c r="BL327" s="234">
        <v>0</v>
      </c>
      <c r="BM327" s="234">
        <v>0</v>
      </c>
      <c r="BN327" s="235">
        <v>0</v>
      </c>
      <c r="BO327" s="233">
        <v>0</v>
      </c>
      <c r="BP327" s="234">
        <v>0</v>
      </c>
      <c r="BQ327" s="234">
        <v>0</v>
      </c>
      <c r="BR327" s="235">
        <v>0</v>
      </c>
      <c r="BS327" s="233">
        <v>0</v>
      </c>
      <c r="BT327" s="234">
        <v>0</v>
      </c>
      <c r="BU327" s="234">
        <v>0</v>
      </c>
      <c r="BV327" s="234">
        <v>0</v>
      </c>
      <c r="BW327" s="234">
        <v>0</v>
      </c>
      <c r="BX327" s="235">
        <v>0</v>
      </c>
    </row>
    <row r="328" spans="1:76">
      <c r="A328" s="186" t="s">
        <v>1166</v>
      </c>
      <c r="B328" s="187">
        <v>0</v>
      </c>
      <c r="C328" s="187">
        <v>0</v>
      </c>
      <c r="D328" s="186">
        <v>13</v>
      </c>
      <c r="E328" s="186">
        <v>14</v>
      </c>
      <c r="F328" s="187">
        <v>14846</v>
      </c>
      <c r="G328" s="187">
        <v>14993</v>
      </c>
      <c r="H328" s="195">
        <v>2376</v>
      </c>
      <c r="I328" s="187">
        <v>12.799999999999983</v>
      </c>
      <c r="J328" s="187">
        <v>-3250</v>
      </c>
      <c r="K328" s="187">
        <v>16312</v>
      </c>
      <c r="L328" s="187">
        <v>13530</v>
      </c>
      <c r="M328" s="187">
        <v>12843</v>
      </c>
      <c r="N328" s="187">
        <v>17272</v>
      </c>
      <c r="O328" s="187">
        <v>2162</v>
      </c>
      <c r="P328" s="187">
        <v>610.89</v>
      </c>
      <c r="Q328" s="187">
        <v>0</v>
      </c>
      <c r="R328" s="187">
        <v>-2457</v>
      </c>
      <c r="S328" s="187">
        <v>-461</v>
      </c>
      <c r="T328" s="187">
        <v>1.8900000000000006</v>
      </c>
      <c r="U328" s="187">
        <v>0</v>
      </c>
      <c r="V328" s="187">
        <v>-397</v>
      </c>
      <c r="W328" s="187">
        <v>2187</v>
      </c>
      <c r="X328" s="187">
        <v>1063</v>
      </c>
      <c r="Y328" s="187">
        <v>0</v>
      </c>
      <c r="Z328" s="187">
        <v>0</v>
      </c>
      <c r="AA328" s="187">
        <v>-397</v>
      </c>
      <c r="AB328" s="187">
        <v>-397</v>
      </c>
      <c r="AC328" s="187">
        <v>-397</v>
      </c>
      <c r="AD328" s="187">
        <v>-397</v>
      </c>
      <c r="AE328" s="187">
        <v>-397</v>
      </c>
      <c r="AF328" s="187">
        <v>-1265</v>
      </c>
      <c r="AG328" s="175">
        <v>9.1</v>
      </c>
      <c r="AH328" s="188">
        <v>318</v>
      </c>
      <c r="AI328" s="92">
        <f t="shared" si="35"/>
        <v>0</v>
      </c>
      <c r="AJ328" s="198">
        <v>-76</v>
      </c>
      <c r="AK328" s="196">
        <v>-51</v>
      </c>
      <c r="AL328" s="197">
        <v>-270</v>
      </c>
      <c r="AN328" s="174">
        <f t="shared" si="30"/>
        <v>2375.89</v>
      </c>
      <c r="AO328" s="174">
        <f t="shared" si="31"/>
        <v>0.11000000000012733</v>
      </c>
      <c r="AQ328" s="92">
        <f t="shared" si="32"/>
        <v>14846</v>
      </c>
      <c r="AR328" s="92">
        <f t="shared" si="33"/>
        <v>0</v>
      </c>
      <c r="AS328" s="92">
        <f t="shared" si="34"/>
        <v>-147.00000000000011</v>
      </c>
      <c r="AU328" s="233">
        <v>-461</v>
      </c>
      <c r="AV328" s="234">
        <v>-461</v>
      </c>
      <c r="AW328" s="234">
        <v>-51</v>
      </c>
      <c r="AX328" s="235">
        <v>-410</v>
      </c>
      <c r="AY328" s="233">
        <v>-51</v>
      </c>
      <c r="AZ328" s="234">
        <v>-51</v>
      </c>
      <c r="BA328" s="234">
        <v>-51</v>
      </c>
      <c r="BB328" s="234">
        <v>-51</v>
      </c>
      <c r="BC328" s="234">
        <v>-51</v>
      </c>
      <c r="BD328" s="235">
        <v>-155</v>
      </c>
      <c r="BE328" s="233">
        <v>-2457</v>
      </c>
      <c r="BF328" s="234">
        <v>-2457</v>
      </c>
      <c r="BG328" s="234">
        <v>-270</v>
      </c>
      <c r="BH328" s="235">
        <v>-2187</v>
      </c>
      <c r="BI328" s="233">
        <v>-270</v>
      </c>
      <c r="BJ328" s="234">
        <v>-270</v>
      </c>
      <c r="BK328" s="234">
        <v>-270</v>
      </c>
      <c r="BL328" s="234">
        <v>-270</v>
      </c>
      <c r="BM328" s="234">
        <v>-270</v>
      </c>
      <c r="BN328" s="235">
        <v>-837</v>
      </c>
      <c r="BO328" s="233">
        <v>-805</v>
      </c>
      <c r="BP328" s="234">
        <v>-729</v>
      </c>
      <c r="BQ328" s="234">
        <v>-76</v>
      </c>
      <c r="BR328" s="235">
        <v>-653</v>
      </c>
      <c r="BS328" s="233">
        <v>-76</v>
      </c>
      <c r="BT328" s="234">
        <v>-76</v>
      </c>
      <c r="BU328" s="234">
        <v>-76</v>
      </c>
      <c r="BV328" s="234">
        <v>-76</v>
      </c>
      <c r="BW328" s="234">
        <v>-76</v>
      </c>
      <c r="BX328" s="235">
        <v>-273</v>
      </c>
    </row>
    <row r="329" spans="1:76">
      <c r="A329" s="186" t="s">
        <v>1167</v>
      </c>
      <c r="B329" s="187">
        <v>0</v>
      </c>
      <c r="C329" s="187">
        <v>0</v>
      </c>
      <c r="D329" s="186">
        <v>250</v>
      </c>
      <c r="E329" s="186">
        <v>269</v>
      </c>
      <c r="F329" s="187">
        <v>77592</v>
      </c>
      <c r="G329" s="187">
        <v>78785</v>
      </c>
      <c r="H329" s="195">
        <v>16814</v>
      </c>
      <c r="I329" s="187">
        <v>26.669999999999959</v>
      </c>
      <c r="J329" s="187">
        <v>-22031</v>
      </c>
      <c r="K329" s="187">
        <v>85265</v>
      </c>
      <c r="L329" s="187">
        <v>70473</v>
      </c>
      <c r="M329" s="187">
        <v>65847</v>
      </c>
      <c r="N329" s="187">
        <v>91635</v>
      </c>
      <c r="O329" s="187">
        <v>15870</v>
      </c>
      <c r="P329" s="187">
        <v>3367.3900000000008</v>
      </c>
      <c r="Q329" s="187">
        <v>0</v>
      </c>
      <c r="R329" s="187">
        <v>-22408</v>
      </c>
      <c r="S329" s="187">
        <v>2127</v>
      </c>
      <c r="T329" s="187">
        <v>149.39000000000078</v>
      </c>
      <c r="U329" s="187">
        <v>0</v>
      </c>
      <c r="V329" s="187">
        <v>-2423</v>
      </c>
      <c r="W329" s="187">
        <v>20211</v>
      </c>
      <c r="X329" s="187">
        <v>3738</v>
      </c>
      <c r="Y329" s="187">
        <v>0</v>
      </c>
      <c r="Z329" s="187">
        <v>1918</v>
      </c>
      <c r="AA329" s="187">
        <v>-2423</v>
      </c>
      <c r="AB329" s="187">
        <v>-2423</v>
      </c>
      <c r="AC329" s="187">
        <v>-2423</v>
      </c>
      <c r="AD329" s="187">
        <v>-2423</v>
      </c>
      <c r="AE329" s="187">
        <v>-2423</v>
      </c>
      <c r="AF329" s="187">
        <v>-9916</v>
      </c>
      <c r="AG329" s="175">
        <v>10.199999999999999</v>
      </c>
      <c r="AH329" s="188">
        <v>319</v>
      </c>
      <c r="AI329" s="92">
        <f t="shared" si="35"/>
        <v>0</v>
      </c>
      <c r="AJ329" s="198">
        <v>-435</v>
      </c>
      <c r="AK329" s="196">
        <v>209</v>
      </c>
      <c r="AL329" s="197">
        <v>-2197</v>
      </c>
      <c r="AN329" s="174">
        <f t="shared" si="30"/>
        <v>16814.39</v>
      </c>
      <c r="AO329" s="174">
        <f t="shared" si="31"/>
        <v>-0.38999999999941792</v>
      </c>
      <c r="AQ329" s="92">
        <f t="shared" si="32"/>
        <v>77592</v>
      </c>
      <c r="AR329" s="92">
        <f t="shared" si="33"/>
        <v>0</v>
      </c>
      <c r="AS329" s="92">
        <f t="shared" si="34"/>
        <v>-1193.0000000000014</v>
      </c>
      <c r="AU329" s="233">
        <v>2127</v>
      </c>
      <c r="AV329" s="234">
        <v>2127</v>
      </c>
      <c r="AW329" s="234">
        <v>209</v>
      </c>
      <c r="AX329" s="235">
        <v>1918</v>
      </c>
      <c r="AY329" s="233">
        <v>209</v>
      </c>
      <c r="AZ329" s="234">
        <v>209</v>
      </c>
      <c r="BA329" s="234">
        <v>209</v>
      </c>
      <c r="BB329" s="234">
        <v>209</v>
      </c>
      <c r="BC329" s="234">
        <v>209</v>
      </c>
      <c r="BD329" s="235">
        <v>873</v>
      </c>
      <c r="BE329" s="233">
        <v>-22408</v>
      </c>
      <c r="BF329" s="234">
        <v>-22408</v>
      </c>
      <c r="BG329" s="234">
        <v>-2197</v>
      </c>
      <c r="BH329" s="235">
        <v>-20211</v>
      </c>
      <c r="BI329" s="233">
        <v>-2197</v>
      </c>
      <c r="BJ329" s="234">
        <v>-2197</v>
      </c>
      <c r="BK329" s="234">
        <v>-2197</v>
      </c>
      <c r="BL329" s="234">
        <v>-2197</v>
      </c>
      <c r="BM329" s="234">
        <v>-2197</v>
      </c>
      <c r="BN329" s="235">
        <v>-9226</v>
      </c>
      <c r="BO329" s="233">
        <v>-4608</v>
      </c>
      <c r="BP329" s="234">
        <v>-4173</v>
      </c>
      <c r="BQ329" s="234">
        <v>-435</v>
      </c>
      <c r="BR329" s="235">
        <v>-3738</v>
      </c>
      <c r="BS329" s="233">
        <v>-435</v>
      </c>
      <c r="BT329" s="234">
        <v>-435</v>
      </c>
      <c r="BU329" s="234">
        <v>-435</v>
      </c>
      <c r="BV329" s="234">
        <v>-435</v>
      </c>
      <c r="BW329" s="234">
        <v>-435</v>
      </c>
      <c r="BX329" s="235">
        <v>-1563</v>
      </c>
    </row>
    <row r="330" spans="1:76">
      <c r="A330" s="186" t="s">
        <v>1168</v>
      </c>
      <c r="B330" s="187">
        <v>0</v>
      </c>
      <c r="C330" s="187">
        <v>0</v>
      </c>
      <c r="D330" s="186">
        <v>0</v>
      </c>
      <c r="E330" s="186">
        <v>0</v>
      </c>
      <c r="F330" s="187">
        <v>0</v>
      </c>
      <c r="G330" s="187">
        <v>0</v>
      </c>
      <c r="H330" s="195">
        <v>0</v>
      </c>
      <c r="I330" s="187">
        <v>0</v>
      </c>
      <c r="J330" s="187">
        <v>0</v>
      </c>
      <c r="K330" s="187">
        <v>0</v>
      </c>
      <c r="L330" s="187">
        <v>0</v>
      </c>
      <c r="M330" s="187">
        <v>0</v>
      </c>
      <c r="N330" s="187">
        <v>0</v>
      </c>
      <c r="O330" s="187">
        <v>0</v>
      </c>
      <c r="P330" s="187">
        <v>0</v>
      </c>
      <c r="Q330" s="187">
        <v>0</v>
      </c>
      <c r="R330" s="187">
        <v>0</v>
      </c>
      <c r="S330" s="187">
        <v>0</v>
      </c>
      <c r="T330" s="187">
        <v>0</v>
      </c>
      <c r="U330" s="187">
        <v>0</v>
      </c>
      <c r="V330" s="187">
        <v>0</v>
      </c>
      <c r="W330" s="187">
        <v>0</v>
      </c>
      <c r="X330" s="187">
        <v>0</v>
      </c>
      <c r="Y330" s="187">
        <v>0</v>
      </c>
      <c r="Z330" s="187">
        <v>0</v>
      </c>
      <c r="AA330" s="187">
        <v>0</v>
      </c>
      <c r="AB330" s="187">
        <v>0</v>
      </c>
      <c r="AC330" s="187">
        <v>0</v>
      </c>
      <c r="AD330" s="187">
        <v>0</v>
      </c>
      <c r="AE330" s="187">
        <v>0</v>
      </c>
      <c r="AF330" s="187">
        <v>0</v>
      </c>
      <c r="AG330" s="175">
        <v>1</v>
      </c>
      <c r="AH330" s="188">
        <v>320</v>
      </c>
      <c r="AI330" s="92">
        <f t="shared" si="35"/>
        <v>0</v>
      </c>
      <c r="AJ330" s="198">
        <v>0</v>
      </c>
      <c r="AK330" s="196">
        <v>0</v>
      </c>
      <c r="AL330" s="197">
        <v>0</v>
      </c>
      <c r="AN330" s="174">
        <f t="shared" si="30"/>
        <v>0</v>
      </c>
      <c r="AO330" s="174">
        <f t="shared" si="31"/>
        <v>0</v>
      </c>
      <c r="AQ330" s="92">
        <f t="shared" si="32"/>
        <v>0</v>
      </c>
      <c r="AR330" s="92">
        <f t="shared" si="33"/>
        <v>0</v>
      </c>
      <c r="AS330" s="92">
        <f t="shared" si="34"/>
        <v>0</v>
      </c>
      <c r="AU330" s="233">
        <v>0</v>
      </c>
      <c r="AV330" s="234">
        <v>0</v>
      </c>
      <c r="AW330" s="234">
        <v>0</v>
      </c>
      <c r="AX330" s="235">
        <v>0</v>
      </c>
      <c r="AY330" s="233">
        <v>0</v>
      </c>
      <c r="AZ330" s="234">
        <v>0</v>
      </c>
      <c r="BA330" s="234">
        <v>0</v>
      </c>
      <c r="BB330" s="234">
        <v>0</v>
      </c>
      <c r="BC330" s="234">
        <v>0</v>
      </c>
      <c r="BD330" s="235">
        <v>0</v>
      </c>
      <c r="BE330" s="233">
        <v>0</v>
      </c>
      <c r="BF330" s="234">
        <v>0</v>
      </c>
      <c r="BG330" s="234">
        <v>0</v>
      </c>
      <c r="BH330" s="235">
        <v>0</v>
      </c>
      <c r="BI330" s="233">
        <v>0</v>
      </c>
      <c r="BJ330" s="234">
        <v>0</v>
      </c>
      <c r="BK330" s="234">
        <v>0</v>
      </c>
      <c r="BL330" s="234">
        <v>0</v>
      </c>
      <c r="BM330" s="234">
        <v>0</v>
      </c>
      <c r="BN330" s="235">
        <v>0</v>
      </c>
      <c r="BO330" s="233">
        <v>0</v>
      </c>
      <c r="BP330" s="234">
        <v>0</v>
      </c>
      <c r="BQ330" s="234">
        <v>0</v>
      </c>
      <c r="BR330" s="235">
        <v>0</v>
      </c>
      <c r="BS330" s="233">
        <v>0</v>
      </c>
      <c r="BT330" s="234">
        <v>0</v>
      </c>
      <c r="BU330" s="234">
        <v>0</v>
      </c>
      <c r="BV330" s="234">
        <v>0</v>
      </c>
      <c r="BW330" s="234">
        <v>0</v>
      </c>
      <c r="BX330" s="235">
        <v>0</v>
      </c>
    </row>
    <row r="331" spans="1:76">
      <c r="A331" s="186" t="s">
        <v>1169</v>
      </c>
      <c r="B331" s="187">
        <v>0</v>
      </c>
      <c r="C331" s="187">
        <v>0</v>
      </c>
      <c r="D331" s="186">
        <v>172</v>
      </c>
      <c r="E331" s="186">
        <v>218</v>
      </c>
      <c r="F331" s="187">
        <v>190517</v>
      </c>
      <c r="G331" s="187">
        <v>253203</v>
      </c>
      <c r="H331" s="195">
        <v>25778</v>
      </c>
      <c r="I331" s="187">
        <v>2361.7399999999989</v>
      </c>
      <c r="J331" s="187">
        <v>-94661</v>
      </c>
      <c r="K331" s="187">
        <v>205004</v>
      </c>
      <c r="L331" s="187">
        <v>176963</v>
      </c>
      <c r="M331" s="187">
        <v>168500</v>
      </c>
      <c r="N331" s="187">
        <v>216273</v>
      </c>
      <c r="O331" s="187">
        <v>28965</v>
      </c>
      <c r="P331" s="187">
        <v>9972.7599999999966</v>
      </c>
      <c r="Q331" s="187">
        <v>0</v>
      </c>
      <c r="R331" s="187">
        <v>-107294</v>
      </c>
      <c r="S331" s="187">
        <v>9736</v>
      </c>
      <c r="T331" s="187">
        <v>4065.7599999999966</v>
      </c>
      <c r="U331" s="187">
        <v>0</v>
      </c>
      <c r="V331" s="187">
        <v>-13160</v>
      </c>
      <c r="W331" s="187">
        <v>94367</v>
      </c>
      <c r="X331" s="187">
        <v>8857</v>
      </c>
      <c r="Y331" s="187">
        <v>0</v>
      </c>
      <c r="Z331" s="187">
        <v>8563</v>
      </c>
      <c r="AA331" s="187">
        <v>-13160</v>
      </c>
      <c r="AB331" s="187">
        <v>-13160</v>
      </c>
      <c r="AC331" s="187">
        <v>-13160</v>
      </c>
      <c r="AD331" s="187">
        <v>-13160</v>
      </c>
      <c r="AE331" s="187">
        <v>-13160</v>
      </c>
      <c r="AF331" s="187">
        <v>-28861</v>
      </c>
      <c r="AG331" s="175">
        <v>8.3000000000000007</v>
      </c>
      <c r="AH331" s="188">
        <v>321</v>
      </c>
      <c r="AI331" s="92">
        <f t="shared" si="35"/>
        <v>0</v>
      </c>
      <c r="AJ331" s="198">
        <v>-1406</v>
      </c>
      <c r="AK331" s="196">
        <v>1173</v>
      </c>
      <c r="AL331" s="197">
        <v>-12927</v>
      </c>
      <c r="AN331" s="174">
        <f t="shared" si="30"/>
        <v>25777.759999999995</v>
      </c>
      <c r="AO331" s="174">
        <f t="shared" si="31"/>
        <v>0.24000000000523869</v>
      </c>
      <c r="AQ331" s="92">
        <f t="shared" si="32"/>
        <v>190517</v>
      </c>
      <c r="AR331" s="92">
        <f t="shared" si="33"/>
        <v>0</v>
      </c>
      <c r="AS331" s="92">
        <f t="shared" si="34"/>
        <v>-62686</v>
      </c>
      <c r="AU331" s="233">
        <v>9736</v>
      </c>
      <c r="AV331" s="234">
        <v>9736</v>
      </c>
      <c r="AW331" s="234">
        <v>1173</v>
      </c>
      <c r="AX331" s="235">
        <v>8563</v>
      </c>
      <c r="AY331" s="233">
        <v>1173</v>
      </c>
      <c r="AZ331" s="234">
        <v>1173</v>
      </c>
      <c r="BA331" s="234">
        <v>1173</v>
      </c>
      <c r="BB331" s="234">
        <v>1173</v>
      </c>
      <c r="BC331" s="234">
        <v>1173</v>
      </c>
      <c r="BD331" s="235">
        <v>2698</v>
      </c>
      <c r="BE331" s="233">
        <v>-107294</v>
      </c>
      <c r="BF331" s="234">
        <v>-107294</v>
      </c>
      <c r="BG331" s="234">
        <v>-12927</v>
      </c>
      <c r="BH331" s="235">
        <v>-94367</v>
      </c>
      <c r="BI331" s="233">
        <v>-12927</v>
      </c>
      <c r="BJ331" s="234">
        <v>-12927</v>
      </c>
      <c r="BK331" s="234">
        <v>-12927</v>
      </c>
      <c r="BL331" s="234">
        <v>-12927</v>
      </c>
      <c r="BM331" s="234">
        <v>-12927</v>
      </c>
      <c r="BN331" s="235">
        <v>-29732</v>
      </c>
      <c r="BO331" s="233">
        <v>-11669</v>
      </c>
      <c r="BP331" s="234">
        <v>-10263</v>
      </c>
      <c r="BQ331" s="234">
        <v>-1406</v>
      </c>
      <c r="BR331" s="235">
        <v>-8857</v>
      </c>
      <c r="BS331" s="233">
        <v>-1406</v>
      </c>
      <c r="BT331" s="234">
        <v>-1406</v>
      </c>
      <c r="BU331" s="234">
        <v>-1406</v>
      </c>
      <c r="BV331" s="234">
        <v>-1406</v>
      </c>
      <c r="BW331" s="234">
        <v>-1406</v>
      </c>
      <c r="BX331" s="235">
        <v>-1827</v>
      </c>
    </row>
    <row r="332" spans="1:76">
      <c r="A332" s="186" t="s">
        <v>807</v>
      </c>
      <c r="B332" s="187">
        <v>0</v>
      </c>
      <c r="C332" s="187">
        <v>0</v>
      </c>
      <c r="D332" s="186">
        <v>0</v>
      </c>
      <c r="E332" s="186">
        <v>0</v>
      </c>
      <c r="F332" s="187">
        <v>0</v>
      </c>
      <c r="G332" s="187">
        <v>0</v>
      </c>
      <c r="H332" s="195">
        <v>0</v>
      </c>
      <c r="I332" s="187">
        <v>0</v>
      </c>
      <c r="J332" s="187">
        <v>0</v>
      </c>
      <c r="K332" s="187">
        <v>0</v>
      </c>
      <c r="L332" s="187">
        <v>0</v>
      </c>
      <c r="M332" s="187">
        <v>0</v>
      </c>
      <c r="N332" s="187">
        <v>0</v>
      </c>
      <c r="O332" s="187">
        <v>0</v>
      </c>
      <c r="P332" s="187">
        <v>0</v>
      </c>
      <c r="Q332" s="187">
        <v>0</v>
      </c>
      <c r="R332" s="187">
        <v>0</v>
      </c>
      <c r="S332" s="187">
        <v>0</v>
      </c>
      <c r="T332" s="187">
        <v>0</v>
      </c>
      <c r="U332" s="187">
        <v>0</v>
      </c>
      <c r="V332" s="187">
        <v>0</v>
      </c>
      <c r="W332" s="187">
        <v>0</v>
      </c>
      <c r="X332" s="187">
        <v>0</v>
      </c>
      <c r="Y332" s="187">
        <v>0</v>
      </c>
      <c r="Z332" s="187">
        <v>0</v>
      </c>
      <c r="AA332" s="187">
        <v>0</v>
      </c>
      <c r="AB332" s="187">
        <v>0</v>
      </c>
      <c r="AC332" s="187">
        <v>0</v>
      </c>
      <c r="AD332" s="187">
        <v>0</v>
      </c>
      <c r="AE332" s="187">
        <v>0</v>
      </c>
      <c r="AF332" s="187">
        <v>0</v>
      </c>
      <c r="AG332" s="175">
        <v>1</v>
      </c>
      <c r="AH332" s="188">
        <v>322</v>
      </c>
      <c r="AI332" s="92">
        <f t="shared" si="35"/>
        <v>0</v>
      </c>
      <c r="AJ332" s="198">
        <v>0</v>
      </c>
      <c r="AK332" s="196">
        <v>0</v>
      </c>
      <c r="AL332" s="197">
        <v>0</v>
      </c>
      <c r="AN332" s="174">
        <f t="shared" si="30"/>
        <v>0</v>
      </c>
      <c r="AO332" s="174">
        <f t="shared" si="31"/>
        <v>0</v>
      </c>
      <c r="AQ332" s="92">
        <f t="shared" si="32"/>
        <v>0</v>
      </c>
      <c r="AR332" s="92">
        <f t="shared" si="33"/>
        <v>0</v>
      </c>
      <c r="AS332" s="92">
        <f t="shared" si="34"/>
        <v>0</v>
      </c>
      <c r="AU332" s="233">
        <v>0</v>
      </c>
      <c r="AV332" s="234">
        <v>0</v>
      </c>
      <c r="AW332" s="234">
        <v>0</v>
      </c>
      <c r="AX332" s="235">
        <v>0</v>
      </c>
      <c r="AY332" s="233">
        <v>0</v>
      </c>
      <c r="AZ332" s="234">
        <v>0</v>
      </c>
      <c r="BA332" s="234">
        <v>0</v>
      </c>
      <c r="BB332" s="234">
        <v>0</v>
      </c>
      <c r="BC332" s="234">
        <v>0</v>
      </c>
      <c r="BD332" s="235">
        <v>0</v>
      </c>
      <c r="BE332" s="233">
        <v>0</v>
      </c>
      <c r="BF332" s="234">
        <v>0</v>
      </c>
      <c r="BG332" s="234">
        <v>0</v>
      </c>
      <c r="BH332" s="235">
        <v>0</v>
      </c>
      <c r="BI332" s="233">
        <v>0</v>
      </c>
      <c r="BJ332" s="234">
        <v>0</v>
      </c>
      <c r="BK332" s="234">
        <v>0</v>
      </c>
      <c r="BL332" s="234">
        <v>0</v>
      </c>
      <c r="BM332" s="234">
        <v>0</v>
      </c>
      <c r="BN332" s="235">
        <v>0</v>
      </c>
      <c r="BO332" s="233">
        <v>0</v>
      </c>
      <c r="BP332" s="234">
        <v>0</v>
      </c>
      <c r="BQ332" s="234">
        <v>0</v>
      </c>
      <c r="BR332" s="235">
        <v>0</v>
      </c>
      <c r="BS332" s="233">
        <v>0</v>
      </c>
      <c r="BT332" s="234">
        <v>0</v>
      </c>
      <c r="BU332" s="234">
        <v>0</v>
      </c>
      <c r="BV332" s="234">
        <v>0</v>
      </c>
      <c r="BW332" s="234">
        <v>0</v>
      </c>
      <c r="BX332" s="235">
        <v>0</v>
      </c>
    </row>
    <row r="333" spans="1:76">
      <c r="A333" s="186" t="s">
        <v>1170</v>
      </c>
      <c r="B333" s="187">
        <v>0</v>
      </c>
      <c r="C333" s="187">
        <v>0</v>
      </c>
      <c r="D333" s="186">
        <v>0</v>
      </c>
      <c r="E333" s="186">
        <v>0</v>
      </c>
      <c r="F333" s="187">
        <v>0</v>
      </c>
      <c r="G333" s="187">
        <v>0</v>
      </c>
      <c r="H333" s="195">
        <v>0</v>
      </c>
      <c r="I333" s="187">
        <v>0</v>
      </c>
      <c r="J333" s="187">
        <v>0</v>
      </c>
      <c r="K333" s="187">
        <v>0</v>
      </c>
      <c r="L333" s="187">
        <v>0</v>
      </c>
      <c r="M333" s="187">
        <v>0</v>
      </c>
      <c r="N333" s="187">
        <v>0</v>
      </c>
      <c r="O333" s="187">
        <v>0</v>
      </c>
      <c r="P333" s="187">
        <v>0</v>
      </c>
      <c r="Q333" s="187">
        <v>0</v>
      </c>
      <c r="R333" s="187">
        <v>0</v>
      </c>
      <c r="S333" s="187">
        <v>0</v>
      </c>
      <c r="T333" s="187">
        <v>0</v>
      </c>
      <c r="U333" s="187">
        <v>0</v>
      </c>
      <c r="V333" s="187">
        <v>0</v>
      </c>
      <c r="W333" s="187">
        <v>0</v>
      </c>
      <c r="X333" s="187">
        <v>0</v>
      </c>
      <c r="Y333" s="187">
        <v>0</v>
      </c>
      <c r="Z333" s="187">
        <v>0</v>
      </c>
      <c r="AA333" s="187">
        <v>0</v>
      </c>
      <c r="AB333" s="187">
        <v>0</v>
      </c>
      <c r="AC333" s="187">
        <v>0</v>
      </c>
      <c r="AD333" s="187">
        <v>0</v>
      </c>
      <c r="AE333" s="187">
        <v>0</v>
      </c>
      <c r="AF333" s="187">
        <v>0</v>
      </c>
      <c r="AG333" s="175">
        <v>1</v>
      </c>
      <c r="AH333" s="188">
        <v>323</v>
      </c>
      <c r="AI333" s="92">
        <f t="shared" si="35"/>
        <v>0</v>
      </c>
      <c r="AJ333" s="198">
        <v>0</v>
      </c>
      <c r="AK333" s="196">
        <v>0</v>
      </c>
      <c r="AL333" s="197">
        <v>0</v>
      </c>
      <c r="AN333" s="174">
        <f t="shared" si="30"/>
        <v>0</v>
      </c>
      <c r="AO333" s="174">
        <f t="shared" si="31"/>
        <v>0</v>
      </c>
      <c r="AQ333" s="92">
        <f t="shared" si="32"/>
        <v>0</v>
      </c>
      <c r="AR333" s="92">
        <f t="shared" si="33"/>
        <v>0</v>
      </c>
      <c r="AS333" s="92">
        <f t="shared" si="34"/>
        <v>0</v>
      </c>
      <c r="AU333" s="233">
        <v>0</v>
      </c>
      <c r="AV333" s="234">
        <v>0</v>
      </c>
      <c r="AW333" s="234">
        <v>0</v>
      </c>
      <c r="AX333" s="235">
        <v>0</v>
      </c>
      <c r="AY333" s="233">
        <v>0</v>
      </c>
      <c r="AZ333" s="234">
        <v>0</v>
      </c>
      <c r="BA333" s="234">
        <v>0</v>
      </c>
      <c r="BB333" s="234">
        <v>0</v>
      </c>
      <c r="BC333" s="234">
        <v>0</v>
      </c>
      <c r="BD333" s="235">
        <v>0</v>
      </c>
      <c r="BE333" s="233">
        <v>0</v>
      </c>
      <c r="BF333" s="234">
        <v>0</v>
      </c>
      <c r="BG333" s="234">
        <v>0</v>
      </c>
      <c r="BH333" s="235">
        <v>0</v>
      </c>
      <c r="BI333" s="233">
        <v>0</v>
      </c>
      <c r="BJ333" s="234">
        <v>0</v>
      </c>
      <c r="BK333" s="234">
        <v>0</v>
      </c>
      <c r="BL333" s="234">
        <v>0</v>
      </c>
      <c r="BM333" s="234">
        <v>0</v>
      </c>
      <c r="BN333" s="235">
        <v>0</v>
      </c>
      <c r="BO333" s="233">
        <v>0</v>
      </c>
      <c r="BP333" s="234">
        <v>0</v>
      </c>
      <c r="BQ333" s="234">
        <v>0</v>
      </c>
      <c r="BR333" s="235">
        <v>0</v>
      </c>
      <c r="BS333" s="233">
        <v>0</v>
      </c>
      <c r="BT333" s="234">
        <v>0</v>
      </c>
      <c r="BU333" s="234">
        <v>0</v>
      </c>
      <c r="BV333" s="234">
        <v>0</v>
      </c>
      <c r="BW333" s="234">
        <v>0</v>
      </c>
      <c r="BX333" s="235">
        <v>0</v>
      </c>
    </row>
    <row r="334" spans="1:76">
      <c r="A334" s="186" t="s">
        <v>1171</v>
      </c>
      <c r="B334" s="187">
        <v>0</v>
      </c>
      <c r="C334" s="187">
        <v>0</v>
      </c>
      <c r="D334" s="186">
        <v>0</v>
      </c>
      <c r="E334" s="186">
        <v>0</v>
      </c>
      <c r="F334" s="187">
        <v>0</v>
      </c>
      <c r="G334" s="187">
        <v>0</v>
      </c>
      <c r="H334" s="195">
        <v>0</v>
      </c>
      <c r="I334" s="187">
        <v>0</v>
      </c>
      <c r="J334" s="187">
        <v>0</v>
      </c>
      <c r="K334" s="187">
        <v>0</v>
      </c>
      <c r="L334" s="187">
        <v>0</v>
      </c>
      <c r="M334" s="187">
        <v>0</v>
      </c>
      <c r="N334" s="187">
        <v>0</v>
      </c>
      <c r="O334" s="187">
        <v>0</v>
      </c>
      <c r="P334" s="187">
        <v>0</v>
      </c>
      <c r="Q334" s="187">
        <v>0</v>
      </c>
      <c r="R334" s="187">
        <v>0</v>
      </c>
      <c r="S334" s="187">
        <v>0</v>
      </c>
      <c r="T334" s="187">
        <v>0</v>
      </c>
      <c r="U334" s="187">
        <v>0</v>
      </c>
      <c r="V334" s="187">
        <v>0</v>
      </c>
      <c r="W334" s="187">
        <v>0</v>
      </c>
      <c r="X334" s="187">
        <v>0</v>
      </c>
      <c r="Y334" s="187">
        <v>0</v>
      </c>
      <c r="Z334" s="187">
        <v>0</v>
      </c>
      <c r="AA334" s="187">
        <v>0</v>
      </c>
      <c r="AB334" s="187">
        <v>0</v>
      </c>
      <c r="AC334" s="187">
        <v>0</v>
      </c>
      <c r="AD334" s="187">
        <v>0</v>
      </c>
      <c r="AE334" s="187">
        <v>0</v>
      </c>
      <c r="AF334" s="187">
        <v>0</v>
      </c>
      <c r="AG334" s="175">
        <v>1</v>
      </c>
      <c r="AH334" s="188">
        <v>60</v>
      </c>
      <c r="AI334" s="92">
        <f t="shared" si="35"/>
        <v>0</v>
      </c>
      <c r="AJ334" s="198">
        <v>0</v>
      </c>
      <c r="AK334" s="196">
        <v>0</v>
      </c>
      <c r="AL334" s="197">
        <v>0</v>
      </c>
      <c r="AN334" s="174">
        <f t="shared" si="30"/>
        <v>0</v>
      </c>
      <c r="AO334" s="174">
        <f t="shared" si="31"/>
        <v>0</v>
      </c>
      <c r="AQ334" s="92">
        <f t="shared" si="32"/>
        <v>0</v>
      </c>
      <c r="AR334" s="92">
        <f t="shared" si="33"/>
        <v>0</v>
      </c>
      <c r="AS334" s="92">
        <f t="shared" si="34"/>
        <v>0</v>
      </c>
      <c r="AU334" s="233">
        <v>0</v>
      </c>
      <c r="AV334" s="234">
        <v>0</v>
      </c>
      <c r="AW334" s="234">
        <v>0</v>
      </c>
      <c r="AX334" s="235">
        <v>0</v>
      </c>
      <c r="AY334" s="233">
        <v>0</v>
      </c>
      <c r="AZ334" s="234">
        <v>0</v>
      </c>
      <c r="BA334" s="234">
        <v>0</v>
      </c>
      <c r="BB334" s="234">
        <v>0</v>
      </c>
      <c r="BC334" s="234">
        <v>0</v>
      </c>
      <c r="BD334" s="235">
        <v>0</v>
      </c>
      <c r="BE334" s="233">
        <v>0</v>
      </c>
      <c r="BF334" s="234">
        <v>0</v>
      </c>
      <c r="BG334" s="234">
        <v>0</v>
      </c>
      <c r="BH334" s="235">
        <v>0</v>
      </c>
      <c r="BI334" s="233">
        <v>0</v>
      </c>
      <c r="BJ334" s="234">
        <v>0</v>
      </c>
      <c r="BK334" s="234">
        <v>0</v>
      </c>
      <c r="BL334" s="234">
        <v>0</v>
      </c>
      <c r="BM334" s="234">
        <v>0</v>
      </c>
      <c r="BN334" s="235">
        <v>0</v>
      </c>
      <c r="BO334" s="233">
        <v>0</v>
      </c>
      <c r="BP334" s="234">
        <v>0</v>
      </c>
      <c r="BQ334" s="234">
        <v>0</v>
      </c>
      <c r="BR334" s="235">
        <v>0</v>
      </c>
      <c r="BS334" s="233">
        <v>0</v>
      </c>
      <c r="BT334" s="234">
        <v>0</v>
      </c>
      <c r="BU334" s="234">
        <v>0</v>
      </c>
      <c r="BV334" s="234">
        <v>0</v>
      </c>
      <c r="BW334" s="234">
        <v>0</v>
      </c>
      <c r="BX334" s="235">
        <v>0</v>
      </c>
    </row>
    <row r="335" spans="1:76">
      <c r="A335" s="186" t="s">
        <v>1172</v>
      </c>
      <c r="B335" s="187">
        <v>0</v>
      </c>
      <c r="C335" s="187">
        <v>0</v>
      </c>
      <c r="D335" s="186">
        <v>0</v>
      </c>
      <c r="E335" s="186">
        <v>0</v>
      </c>
      <c r="F335" s="187">
        <v>0</v>
      </c>
      <c r="G335" s="187">
        <v>0</v>
      </c>
      <c r="H335" s="195">
        <v>0</v>
      </c>
      <c r="I335" s="187">
        <v>0</v>
      </c>
      <c r="J335" s="187">
        <v>0</v>
      </c>
      <c r="K335" s="187">
        <v>0</v>
      </c>
      <c r="L335" s="187">
        <v>0</v>
      </c>
      <c r="M335" s="187">
        <v>0</v>
      </c>
      <c r="N335" s="187">
        <v>0</v>
      </c>
      <c r="O335" s="187">
        <v>0</v>
      </c>
      <c r="P335" s="187">
        <v>0</v>
      </c>
      <c r="Q335" s="187">
        <v>0</v>
      </c>
      <c r="R335" s="187">
        <v>0</v>
      </c>
      <c r="S335" s="187">
        <v>0</v>
      </c>
      <c r="T335" s="187">
        <v>0</v>
      </c>
      <c r="U335" s="187">
        <v>0</v>
      </c>
      <c r="V335" s="187">
        <v>0</v>
      </c>
      <c r="W335" s="187">
        <v>0</v>
      </c>
      <c r="X335" s="187">
        <v>0</v>
      </c>
      <c r="Y335" s="187">
        <v>0</v>
      </c>
      <c r="Z335" s="187">
        <v>0</v>
      </c>
      <c r="AA335" s="187">
        <v>0</v>
      </c>
      <c r="AB335" s="187">
        <v>0</v>
      </c>
      <c r="AC335" s="187">
        <v>0</v>
      </c>
      <c r="AD335" s="187">
        <v>0</v>
      </c>
      <c r="AE335" s="187">
        <v>0</v>
      </c>
      <c r="AF335" s="187">
        <v>0</v>
      </c>
      <c r="AG335" s="175">
        <v>1</v>
      </c>
      <c r="AH335" s="188">
        <v>61</v>
      </c>
      <c r="AI335" s="92">
        <f t="shared" si="35"/>
        <v>0</v>
      </c>
      <c r="AJ335" s="198">
        <v>0</v>
      </c>
      <c r="AK335" s="196">
        <v>0</v>
      </c>
      <c r="AL335" s="197">
        <v>0</v>
      </c>
      <c r="AN335" s="174">
        <f t="shared" si="30"/>
        <v>0</v>
      </c>
      <c r="AO335" s="174">
        <f t="shared" si="31"/>
        <v>0</v>
      </c>
      <c r="AQ335" s="92">
        <f t="shared" si="32"/>
        <v>0</v>
      </c>
      <c r="AR335" s="92">
        <f t="shared" si="33"/>
        <v>0</v>
      </c>
      <c r="AS335" s="92">
        <f t="shared" si="34"/>
        <v>0</v>
      </c>
      <c r="AU335" s="233">
        <v>0</v>
      </c>
      <c r="AV335" s="234">
        <v>0</v>
      </c>
      <c r="AW335" s="234">
        <v>0</v>
      </c>
      <c r="AX335" s="235">
        <v>0</v>
      </c>
      <c r="AY335" s="233">
        <v>0</v>
      </c>
      <c r="AZ335" s="234">
        <v>0</v>
      </c>
      <c r="BA335" s="234">
        <v>0</v>
      </c>
      <c r="BB335" s="234">
        <v>0</v>
      </c>
      <c r="BC335" s="234">
        <v>0</v>
      </c>
      <c r="BD335" s="235">
        <v>0</v>
      </c>
      <c r="BE335" s="233">
        <v>0</v>
      </c>
      <c r="BF335" s="234">
        <v>0</v>
      </c>
      <c r="BG335" s="234">
        <v>0</v>
      </c>
      <c r="BH335" s="235">
        <v>0</v>
      </c>
      <c r="BI335" s="233">
        <v>0</v>
      </c>
      <c r="BJ335" s="234">
        <v>0</v>
      </c>
      <c r="BK335" s="234">
        <v>0</v>
      </c>
      <c r="BL335" s="234">
        <v>0</v>
      </c>
      <c r="BM335" s="234">
        <v>0</v>
      </c>
      <c r="BN335" s="235">
        <v>0</v>
      </c>
      <c r="BO335" s="233">
        <v>0</v>
      </c>
      <c r="BP335" s="234">
        <v>0</v>
      </c>
      <c r="BQ335" s="234">
        <v>0</v>
      </c>
      <c r="BR335" s="235">
        <v>0</v>
      </c>
      <c r="BS335" s="233">
        <v>0</v>
      </c>
      <c r="BT335" s="234">
        <v>0</v>
      </c>
      <c r="BU335" s="234">
        <v>0</v>
      </c>
      <c r="BV335" s="234">
        <v>0</v>
      </c>
      <c r="BW335" s="234">
        <v>0</v>
      </c>
      <c r="BX335" s="235">
        <v>0</v>
      </c>
    </row>
    <row r="336" spans="1:76">
      <c r="A336" s="186" t="s">
        <v>808</v>
      </c>
      <c r="B336" s="187">
        <v>0</v>
      </c>
      <c r="C336" s="187">
        <v>0</v>
      </c>
      <c r="D336" s="186">
        <v>0</v>
      </c>
      <c r="E336" s="186">
        <v>0</v>
      </c>
      <c r="F336" s="187">
        <v>0</v>
      </c>
      <c r="G336" s="187">
        <v>0</v>
      </c>
      <c r="H336" s="195">
        <v>0</v>
      </c>
      <c r="I336" s="187">
        <v>0</v>
      </c>
      <c r="J336" s="187">
        <v>0</v>
      </c>
      <c r="K336" s="187">
        <v>0</v>
      </c>
      <c r="L336" s="187">
        <v>0</v>
      </c>
      <c r="M336" s="187">
        <v>0</v>
      </c>
      <c r="N336" s="187">
        <v>0</v>
      </c>
      <c r="O336" s="187">
        <v>0</v>
      </c>
      <c r="P336" s="187">
        <v>0</v>
      </c>
      <c r="Q336" s="187">
        <v>0</v>
      </c>
      <c r="R336" s="187">
        <v>0</v>
      </c>
      <c r="S336" s="187">
        <v>0</v>
      </c>
      <c r="T336" s="187">
        <v>0</v>
      </c>
      <c r="U336" s="187">
        <v>0</v>
      </c>
      <c r="V336" s="187">
        <v>0</v>
      </c>
      <c r="W336" s="187">
        <v>0</v>
      </c>
      <c r="X336" s="187">
        <v>0</v>
      </c>
      <c r="Y336" s="187">
        <v>0</v>
      </c>
      <c r="Z336" s="187">
        <v>0</v>
      </c>
      <c r="AA336" s="187">
        <v>0</v>
      </c>
      <c r="AB336" s="187">
        <v>0</v>
      </c>
      <c r="AC336" s="187">
        <v>0</v>
      </c>
      <c r="AD336" s="187">
        <v>0</v>
      </c>
      <c r="AE336" s="187">
        <v>0</v>
      </c>
      <c r="AF336" s="187">
        <v>0</v>
      </c>
      <c r="AG336" s="175">
        <v>1</v>
      </c>
      <c r="AH336" s="188">
        <v>324</v>
      </c>
      <c r="AI336" s="92">
        <f t="shared" si="35"/>
        <v>0</v>
      </c>
      <c r="AJ336" s="198">
        <v>0</v>
      </c>
      <c r="AK336" s="196">
        <v>0</v>
      </c>
      <c r="AL336" s="197">
        <v>0</v>
      </c>
      <c r="AN336" s="174">
        <f t="shared" si="30"/>
        <v>0</v>
      </c>
      <c r="AO336" s="174">
        <f t="shared" si="31"/>
        <v>0</v>
      </c>
      <c r="AQ336" s="92">
        <f t="shared" si="32"/>
        <v>0</v>
      </c>
      <c r="AR336" s="92">
        <f t="shared" si="33"/>
        <v>0</v>
      </c>
      <c r="AS336" s="92">
        <f t="shared" si="34"/>
        <v>0</v>
      </c>
      <c r="AU336" s="233">
        <v>0</v>
      </c>
      <c r="AV336" s="234">
        <v>0</v>
      </c>
      <c r="AW336" s="234">
        <v>0</v>
      </c>
      <c r="AX336" s="235">
        <v>0</v>
      </c>
      <c r="AY336" s="233">
        <v>0</v>
      </c>
      <c r="AZ336" s="234">
        <v>0</v>
      </c>
      <c r="BA336" s="234">
        <v>0</v>
      </c>
      <c r="BB336" s="234">
        <v>0</v>
      </c>
      <c r="BC336" s="234">
        <v>0</v>
      </c>
      <c r="BD336" s="235">
        <v>0</v>
      </c>
      <c r="BE336" s="233">
        <v>0</v>
      </c>
      <c r="BF336" s="234">
        <v>0</v>
      </c>
      <c r="BG336" s="234">
        <v>0</v>
      </c>
      <c r="BH336" s="235">
        <v>0</v>
      </c>
      <c r="BI336" s="233">
        <v>0</v>
      </c>
      <c r="BJ336" s="234">
        <v>0</v>
      </c>
      <c r="BK336" s="234">
        <v>0</v>
      </c>
      <c r="BL336" s="234">
        <v>0</v>
      </c>
      <c r="BM336" s="234">
        <v>0</v>
      </c>
      <c r="BN336" s="235">
        <v>0</v>
      </c>
      <c r="BO336" s="233">
        <v>0</v>
      </c>
      <c r="BP336" s="234">
        <v>0</v>
      </c>
      <c r="BQ336" s="234">
        <v>0</v>
      </c>
      <c r="BR336" s="235">
        <v>0</v>
      </c>
      <c r="BS336" s="233">
        <v>0</v>
      </c>
      <c r="BT336" s="234">
        <v>0</v>
      </c>
      <c r="BU336" s="234">
        <v>0</v>
      </c>
      <c r="BV336" s="234">
        <v>0</v>
      </c>
      <c r="BW336" s="234">
        <v>0</v>
      </c>
      <c r="BX336" s="235">
        <v>0</v>
      </c>
    </row>
    <row r="337" spans="1:76">
      <c r="A337" s="186" t="s">
        <v>1173</v>
      </c>
      <c r="B337" s="187">
        <v>0</v>
      </c>
      <c r="C337" s="187">
        <v>0</v>
      </c>
      <c r="D337" s="186">
        <v>0</v>
      </c>
      <c r="E337" s="186">
        <v>0</v>
      </c>
      <c r="F337" s="187">
        <v>0</v>
      </c>
      <c r="G337" s="187">
        <v>0</v>
      </c>
      <c r="H337" s="195">
        <v>0</v>
      </c>
      <c r="I337" s="187">
        <v>0</v>
      </c>
      <c r="J337" s="187">
        <v>0</v>
      </c>
      <c r="K337" s="187">
        <v>0</v>
      </c>
      <c r="L337" s="187">
        <v>0</v>
      </c>
      <c r="M337" s="187">
        <v>0</v>
      </c>
      <c r="N337" s="187">
        <v>0</v>
      </c>
      <c r="O337" s="187">
        <v>0</v>
      </c>
      <c r="P337" s="187">
        <v>0</v>
      </c>
      <c r="Q337" s="187">
        <v>0</v>
      </c>
      <c r="R337" s="187">
        <v>0</v>
      </c>
      <c r="S337" s="187">
        <v>0</v>
      </c>
      <c r="T337" s="187">
        <v>0</v>
      </c>
      <c r="U337" s="187">
        <v>0</v>
      </c>
      <c r="V337" s="187">
        <v>0</v>
      </c>
      <c r="W337" s="187">
        <v>0</v>
      </c>
      <c r="X337" s="187">
        <v>0</v>
      </c>
      <c r="Y337" s="187">
        <v>0</v>
      </c>
      <c r="Z337" s="187">
        <v>0</v>
      </c>
      <c r="AA337" s="187">
        <v>0</v>
      </c>
      <c r="AB337" s="187">
        <v>0</v>
      </c>
      <c r="AC337" s="187">
        <v>0</v>
      </c>
      <c r="AD337" s="187">
        <v>0</v>
      </c>
      <c r="AE337" s="187">
        <v>0</v>
      </c>
      <c r="AF337" s="187">
        <v>0</v>
      </c>
      <c r="AG337" s="175">
        <v>1</v>
      </c>
      <c r="AH337" s="188">
        <v>325</v>
      </c>
      <c r="AI337" s="92">
        <f t="shared" si="35"/>
        <v>0</v>
      </c>
      <c r="AJ337" s="198">
        <v>0</v>
      </c>
      <c r="AK337" s="196">
        <v>0</v>
      </c>
      <c r="AL337" s="197">
        <v>0</v>
      </c>
      <c r="AN337" s="174">
        <f t="shared" si="30"/>
        <v>0</v>
      </c>
      <c r="AO337" s="174">
        <f t="shared" si="31"/>
        <v>0</v>
      </c>
      <c r="AQ337" s="92">
        <f t="shared" si="32"/>
        <v>0</v>
      </c>
      <c r="AR337" s="92">
        <f t="shared" si="33"/>
        <v>0</v>
      </c>
      <c r="AS337" s="92">
        <f t="shared" si="34"/>
        <v>0</v>
      </c>
      <c r="AU337" s="233">
        <v>0</v>
      </c>
      <c r="AV337" s="234">
        <v>0</v>
      </c>
      <c r="AW337" s="234">
        <v>0</v>
      </c>
      <c r="AX337" s="235">
        <v>0</v>
      </c>
      <c r="AY337" s="233">
        <v>0</v>
      </c>
      <c r="AZ337" s="234">
        <v>0</v>
      </c>
      <c r="BA337" s="234">
        <v>0</v>
      </c>
      <c r="BB337" s="234">
        <v>0</v>
      </c>
      <c r="BC337" s="234">
        <v>0</v>
      </c>
      <c r="BD337" s="235">
        <v>0</v>
      </c>
      <c r="BE337" s="233">
        <v>0</v>
      </c>
      <c r="BF337" s="234">
        <v>0</v>
      </c>
      <c r="BG337" s="234">
        <v>0</v>
      </c>
      <c r="BH337" s="235">
        <v>0</v>
      </c>
      <c r="BI337" s="233">
        <v>0</v>
      </c>
      <c r="BJ337" s="234">
        <v>0</v>
      </c>
      <c r="BK337" s="234">
        <v>0</v>
      </c>
      <c r="BL337" s="234">
        <v>0</v>
      </c>
      <c r="BM337" s="234">
        <v>0</v>
      </c>
      <c r="BN337" s="235">
        <v>0</v>
      </c>
      <c r="BO337" s="233">
        <v>0</v>
      </c>
      <c r="BP337" s="234">
        <v>0</v>
      </c>
      <c r="BQ337" s="234">
        <v>0</v>
      </c>
      <c r="BR337" s="235">
        <v>0</v>
      </c>
      <c r="BS337" s="233">
        <v>0</v>
      </c>
      <c r="BT337" s="234">
        <v>0</v>
      </c>
      <c r="BU337" s="234">
        <v>0</v>
      </c>
      <c r="BV337" s="234">
        <v>0</v>
      </c>
      <c r="BW337" s="234">
        <v>0</v>
      </c>
      <c r="BX337" s="235">
        <v>0</v>
      </c>
    </row>
    <row r="338" spans="1:76">
      <c r="A338" s="186" t="s">
        <v>1174</v>
      </c>
      <c r="B338" s="187">
        <v>0</v>
      </c>
      <c r="C338" s="187">
        <v>0</v>
      </c>
      <c r="D338" s="186">
        <v>3</v>
      </c>
      <c r="E338" s="186">
        <v>3</v>
      </c>
      <c r="F338" s="187">
        <v>6014</v>
      </c>
      <c r="G338" s="187">
        <v>9852</v>
      </c>
      <c r="H338" s="195">
        <v>723</v>
      </c>
      <c r="I338" s="187">
        <v>49.699999999999974</v>
      </c>
      <c r="J338" s="187">
        <v>-4748</v>
      </c>
      <c r="K338" s="187">
        <v>6181</v>
      </c>
      <c r="L338" s="187">
        <v>5839</v>
      </c>
      <c r="M338" s="187">
        <v>5620</v>
      </c>
      <c r="N338" s="187">
        <v>6449</v>
      </c>
      <c r="O338" s="187">
        <v>1126</v>
      </c>
      <c r="P338" s="187">
        <v>390.6</v>
      </c>
      <c r="Q338" s="187">
        <v>0</v>
      </c>
      <c r="R338" s="187">
        <v>-5901</v>
      </c>
      <c r="S338" s="187">
        <v>580</v>
      </c>
      <c r="T338" s="187">
        <v>33.600000000000037</v>
      </c>
      <c r="U338" s="187">
        <v>0</v>
      </c>
      <c r="V338" s="187">
        <v>-793</v>
      </c>
      <c r="W338" s="187">
        <v>5058</v>
      </c>
      <c r="X338" s="187">
        <v>187</v>
      </c>
      <c r="Y338" s="187">
        <v>0</v>
      </c>
      <c r="Z338" s="187">
        <v>497</v>
      </c>
      <c r="AA338" s="187">
        <v>-793</v>
      </c>
      <c r="AB338" s="187">
        <v>-793</v>
      </c>
      <c r="AC338" s="187">
        <v>-793</v>
      </c>
      <c r="AD338" s="187">
        <v>-793</v>
      </c>
      <c r="AE338" s="187">
        <v>-793</v>
      </c>
      <c r="AF338" s="187">
        <v>-783</v>
      </c>
      <c r="AG338" s="175">
        <v>7</v>
      </c>
      <c r="AH338" s="188">
        <v>326</v>
      </c>
      <c r="AI338" s="92">
        <f t="shared" si="35"/>
        <v>0</v>
      </c>
      <c r="AJ338" s="198">
        <v>-33</v>
      </c>
      <c r="AK338" s="196">
        <v>83</v>
      </c>
      <c r="AL338" s="197">
        <v>-843</v>
      </c>
      <c r="AN338" s="174">
        <f t="shared" si="30"/>
        <v>723.59999999999991</v>
      </c>
      <c r="AO338" s="174">
        <f t="shared" si="31"/>
        <v>-0.59999999999990905</v>
      </c>
      <c r="AQ338" s="92">
        <f t="shared" si="32"/>
        <v>6014</v>
      </c>
      <c r="AR338" s="92">
        <f t="shared" si="33"/>
        <v>0</v>
      </c>
      <c r="AS338" s="92">
        <f t="shared" si="34"/>
        <v>-3837.9999999999995</v>
      </c>
      <c r="AU338" s="233">
        <v>580</v>
      </c>
      <c r="AV338" s="234">
        <v>580</v>
      </c>
      <c r="AW338" s="234">
        <v>83</v>
      </c>
      <c r="AX338" s="235">
        <v>497</v>
      </c>
      <c r="AY338" s="233">
        <v>83</v>
      </c>
      <c r="AZ338" s="234">
        <v>83</v>
      </c>
      <c r="BA338" s="234">
        <v>83</v>
      </c>
      <c r="BB338" s="234">
        <v>83</v>
      </c>
      <c r="BC338" s="234">
        <v>83</v>
      </c>
      <c r="BD338" s="235">
        <v>82</v>
      </c>
      <c r="BE338" s="233">
        <v>-5900</v>
      </c>
      <c r="BF338" s="234">
        <v>-5900</v>
      </c>
      <c r="BG338" s="234">
        <v>-843</v>
      </c>
      <c r="BH338" s="235">
        <v>-5057</v>
      </c>
      <c r="BI338" s="233">
        <v>-843</v>
      </c>
      <c r="BJ338" s="234">
        <v>-843</v>
      </c>
      <c r="BK338" s="234">
        <v>-843</v>
      </c>
      <c r="BL338" s="234">
        <v>-843</v>
      </c>
      <c r="BM338" s="234">
        <v>-843</v>
      </c>
      <c r="BN338" s="235">
        <v>-842</v>
      </c>
      <c r="BO338" s="233">
        <v>-253</v>
      </c>
      <c r="BP338" s="234">
        <v>-220</v>
      </c>
      <c r="BQ338" s="234">
        <v>-33</v>
      </c>
      <c r="BR338" s="235">
        <v>-187</v>
      </c>
      <c r="BS338" s="233">
        <v>-33</v>
      </c>
      <c r="BT338" s="234">
        <v>-33</v>
      </c>
      <c r="BU338" s="234">
        <v>-33</v>
      </c>
      <c r="BV338" s="234">
        <v>-33</v>
      </c>
      <c r="BW338" s="234">
        <v>-33</v>
      </c>
      <c r="BX338" s="235">
        <v>-22</v>
      </c>
    </row>
    <row r="339" spans="1:76">
      <c r="A339" s="186" t="s">
        <v>809</v>
      </c>
      <c r="B339" s="187">
        <v>0</v>
      </c>
      <c r="C339" s="187">
        <v>0</v>
      </c>
      <c r="D339" s="186">
        <v>0</v>
      </c>
      <c r="E339" s="186">
        <v>0</v>
      </c>
      <c r="F339" s="187">
        <v>0</v>
      </c>
      <c r="G339" s="187">
        <v>0</v>
      </c>
      <c r="H339" s="195">
        <v>0</v>
      </c>
      <c r="I339" s="187">
        <v>0</v>
      </c>
      <c r="J339" s="187">
        <v>0</v>
      </c>
      <c r="K339" s="187">
        <v>0</v>
      </c>
      <c r="L339" s="187">
        <v>0</v>
      </c>
      <c r="M339" s="187">
        <v>0</v>
      </c>
      <c r="N339" s="187">
        <v>0</v>
      </c>
      <c r="O339" s="187">
        <v>0</v>
      </c>
      <c r="P339" s="187">
        <v>0</v>
      </c>
      <c r="Q339" s="187">
        <v>0</v>
      </c>
      <c r="R339" s="187">
        <v>0</v>
      </c>
      <c r="S339" s="187">
        <v>0</v>
      </c>
      <c r="T339" s="187">
        <v>0</v>
      </c>
      <c r="U339" s="187">
        <v>0</v>
      </c>
      <c r="V339" s="187">
        <v>0</v>
      </c>
      <c r="W339" s="187">
        <v>0</v>
      </c>
      <c r="X339" s="187">
        <v>0</v>
      </c>
      <c r="Y339" s="187">
        <v>0</v>
      </c>
      <c r="Z339" s="187">
        <v>0</v>
      </c>
      <c r="AA339" s="187">
        <v>0</v>
      </c>
      <c r="AB339" s="187">
        <v>0</v>
      </c>
      <c r="AC339" s="187">
        <v>0</v>
      </c>
      <c r="AD339" s="187">
        <v>0</v>
      </c>
      <c r="AE339" s="187">
        <v>0</v>
      </c>
      <c r="AF339" s="187">
        <v>0</v>
      </c>
      <c r="AG339" s="175">
        <v>1</v>
      </c>
      <c r="AH339" s="188">
        <v>327</v>
      </c>
      <c r="AI339" s="92">
        <f t="shared" si="35"/>
        <v>0</v>
      </c>
      <c r="AJ339" s="198">
        <v>0</v>
      </c>
      <c r="AK339" s="196">
        <v>0</v>
      </c>
      <c r="AL339" s="197">
        <v>0</v>
      </c>
      <c r="AN339" s="174">
        <f t="shared" si="30"/>
        <v>0</v>
      </c>
      <c r="AO339" s="174">
        <f t="shared" si="31"/>
        <v>0</v>
      </c>
      <c r="AQ339" s="92">
        <f t="shared" si="32"/>
        <v>0</v>
      </c>
      <c r="AR339" s="92">
        <f t="shared" si="33"/>
        <v>0</v>
      </c>
      <c r="AS339" s="92">
        <f t="shared" si="34"/>
        <v>0</v>
      </c>
      <c r="AU339" s="233">
        <v>0</v>
      </c>
      <c r="AV339" s="234">
        <v>0</v>
      </c>
      <c r="AW339" s="234">
        <v>0</v>
      </c>
      <c r="AX339" s="235">
        <v>0</v>
      </c>
      <c r="AY339" s="233">
        <v>0</v>
      </c>
      <c r="AZ339" s="234">
        <v>0</v>
      </c>
      <c r="BA339" s="234">
        <v>0</v>
      </c>
      <c r="BB339" s="234">
        <v>0</v>
      </c>
      <c r="BC339" s="234">
        <v>0</v>
      </c>
      <c r="BD339" s="235">
        <v>0</v>
      </c>
      <c r="BE339" s="233">
        <v>0</v>
      </c>
      <c r="BF339" s="234">
        <v>0</v>
      </c>
      <c r="BG339" s="234">
        <v>0</v>
      </c>
      <c r="BH339" s="235">
        <v>0</v>
      </c>
      <c r="BI339" s="233">
        <v>0</v>
      </c>
      <c r="BJ339" s="234">
        <v>0</v>
      </c>
      <c r="BK339" s="234">
        <v>0</v>
      </c>
      <c r="BL339" s="234">
        <v>0</v>
      </c>
      <c r="BM339" s="234">
        <v>0</v>
      </c>
      <c r="BN339" s="235">
        <v>0</v>
      </c>
      <c r="BO339" s="233">
        <v>0</v>
      </c>
      <c r="BP339" s="234">
        <v>0</v>
      </c>
      <c r="BQ339" s="234">
        <v>0</v>
      </c>
      <c r="BR339" s="235">
        <v>0</v>
      </c>
      <c r="BS339" s="233">
        <v>0</v>
      </c>
      <c r="BT339" s="234">
        <v>0</v>
      </c>
      <c r="BU339" s="234">
        <v>0</v>
      </c>
      <c r="BV339" s="234">
        <v>0</v>
      </c>
      <c r="BW339" s="234">
        <v>0</v>
      </c>
      <c r="BX339" s="235">
        <v>0</v>
      </c>
    </row>
    <row r="340" spans="1:76">
      <c r="A340" s="186" t="s">
        <v>1175</v>
      </c>
      <c r="B340" s="187">
        <v>0</v>
      </c>
      <c r="C340" s="187">
        <v>0</v>
      </c>
      <c r="D340" s="186">
        <v>0</v>
      </c>
      <c r="E340" s="186">
        <v>0</v>
      </c>
      <c r="F340" s="187">
        <v>0</v>
      </c>
      <c r="G340" s="187">
        <v>0</v>
      </c>
      <c r="H340" s="195">
        <v>0</v>
      </c>
      <c r="I340" s="187">
        <v>0</v>
      </c>
      <c r="J340" s="187">
        <v>0</v>
      </c>
      <c r="K340" s="187">
        <v>0</v>
      </c>
      <c r="L340" s="187">
        <v>0</v>
      </c>
      <c r="M340" s="187">
        <v>0</v>
      </c>
      <c r="N340" s="187">
        <v>0</v>
      </c>
      <c r="O340" s="187">
        <v>0</v>
      </c>
      <c r="P340" s="187">
        <v>0</v>
      </c>
      <c r="Q340" s="187">
        <v>0</v>
      </c>
      <c r="R340" s="187">
        <v>0</v>
      </c>
      <c r="S340" s="187">
        <v>0</v>
      </c>
      <c r="T340" s="187">
        <v>0</v>
      </c>
      <c r="U340" s="187">
        <v>0</v>
      </c>
      <c r="V340" s="187">
        <v>0</v>
      </c>
      <c r="W340" s="187">
        <v>0</v>
      </c>
      <c r="X340" s="187">
        <v>0</v>
      </c>
      <c r="Y340" s="187">
        <v>0</v>
      </c>
      <c r="Z340" s="187">
        <v>0</v>
      </c>
      <c r="AA340" s="187">
        <v>0</v>
      </c>
      <c r="AB340" s="187">
        <v>0</v>
      </c>
      <c r="AC340" s="187">
        <v>0</v>
      </c>
      <c r="AD340" s="187">
        <v>0</v>
      </c>
      <c r="AE340" s="187">
        <v>0</v>
      </c>
      <c r="AF340" s="187">
        <v>0</v>
      </c>
      <c r="AG340" s="175">
        <v>1</v>
      </c>
      <c r="AH340" s="188">
        <v>328</v>
      </c>
      <c r="AI340" s="92">
        <f t="shared" si="35"/>
        <v>0</v>
      </c>
      <c r="AJ340" s="198">
        <v>0</v>
      </c>
      <c r="AK340" s="196">
        <v>0</v>
      </c>
      <c r="AL340" s="197">
        <v>0</v>
      </c>
      <c r="AN340" s="174">
        <f t="shared" si="30"/>
        <v>0</v>
      </c>
      <c r="AO340" s="174">
        <f t="shared" si="31"/>
        <v>0</v>
      </c>
      <c r="AQ340" s="92">
        <f t="shared" si="32"/>
        <v>0</v>
      </c>
      <c r="AR340" s="92">
        <f t="shared" si="33"/>
        <v>0</v>
      </c>
      <c r="AS340" s="92">
        <f t="shared" si="34"/>
        <v>0</v>
      </c>
      <c r="AU340" s="233">
        <v>0</v>
      </c>
      <c r="AV340" s="234">
        <v>0</v>
      </c>
      <c r="AW340" s="234">
        <v>0</v>
      </c>
      <c r="AX340" s="235">
        <v>0</v>
      </c>
      <c r="AY340" s="233">
        <v>0</v>
      </c>
      <c r="AZ340" s="234">
        <v>0</v>
      </c>
      <c r="BA340" s="234">
        <v>0</v>
      </c>
      <c r="BB340" s="234">
        <v>0</v>
      </c>
      <c r="BC340" s="234">
        <v>0</v>
      </c>
      <c r="BD340" s="235">
        <v>0</v>
      </c>
      <c r="BE340" s="233">
        <v>0</v>
      </c>
      <c r="BF340" s="234">
        <v>0</v>
      </c>
      <c r="BG340" s="234">
        <v>0</v>
      </c>
      <c r="BH340" s="235">
        <v>0</v>
      </c>
      <c r="BI340" s="233">
        <v>0</v>
      </c>
      <c r="BJ340" s="234">
        <v>0</v>
      </c>
      <c r="BK340" s="234">
        <v>0</v>
      </c>
      <c r="BL340" s="234">
        <v>0</v>
      </c>
      <c r="BM340" s="234">
        <v>0</v>
      </c>
      <c r="BN340" s="235">
        <v>0</v>
      </c>
      <c r="BO340" s="233">
        <v>0</v>
      </c>
      <c r="BP340" s="234">
        <v>0</v>
      </c>
      <c r="BQ340" s="234">
        <v>0</v>
      </c>
      <c r="BR340" s="235">
        <v>0</v>
      </c>
      <c r="BS340" s="233">
        <v>0</v>
      </c>
      <c r="BT340" s="234">
        <v>0</v>
      </c>
      <c r="BU340" s="234">
        <v>0</v>
      </c>
      <c r="BV340" s="234">
        <v>0</v>
      </c>
      <c r="BW340" s="234">
        <v>0</v>
      </c>
      <c r="BX340" s="235">
        <v>0</v>
      </c>
    </row>
    <row r="341" spans="1:76">
      <c r="A341" s="186" t="s">
        <v>1176</v>
      </c>
      <c r="B341" s="187">
        <v>0</v>
      </c>
      <c r="C341" s="187">
        <v>0</v>
      </c>
      <c r="D341" s="186">
        <v>0</v>
      </c>
      <c r="E341" s="186">
        <v>0</v>
      </c>
      <c r="F341" s="187">
        <v>0</v>
      </c>
      <c r="G341" s="187">
        <v>0</v>
      </c>
      <c r="H341" s="195">
        <v>0</v>
      </c>
      <c r="I341" s="187">
        <v>0</v>
      </c>
      <c r="J341" s="187">
        <v>0</v>
      </c>
      <c r="K341" s="187">
        <v>0</v>
      </c>
      <c r="L341" s="187">
        <v>0</v>
      </c>
      <c r="M341" s="187">
        <v>0</v>
      </c>
      <c r="N341" s="187">
        <v>0</v>
      </c>
      <c r="O341" s="187">
        <v>0</v>
      </c>
      <c r="P341" s="187">
        <v>0</v>
      </c>
      <c r="Q341" s="187">
        <v>0</v>
      </c>
      <c r="R341" s="187">
        <v>0</v>
      </c>
      <c r="S341" s="187">
        <v>0</v>
      </c>
      <c r="T341" s="187">
        <v>0</v>
      </c>
      <c r="U341" s="187">
        <v>0</v>
      </c>
      <c r="V341" s="187">
        <v>0</v>
      </c>
      <c r="W341" s="187">
        <v>0</v>
      </c>
      <c r="X341" s="187">
        <v>0</v>
      </c>
      <c r="Y341" s="187">
        <v>0</v>
      </c>
      <c r="Z341" s="187">
        <v>0</v>
      </c>
      <c r="AA341" s="187">
        <v>0</v>
      </c>
      <c r="AB341" s="187">
        <v>0</v>
      </c>
      <c r="AC341" s="187">
        <v>0</v>
      </c>
      <c r="AD341" s="187">
        <v>0</v>
      </c>
      <c r="AE341" s="187">
        <v>0</v>
      </c>
      <c r="AF341" s="187">
        <v>0</v>
      </c>
      <c r="AG341" s="175">
        <v>1</v>
      </c>
      <c r="AH341" s="188">
        <v>995</v>
      </c>
      <c r="AI341" s="92">
        <f t="shared" si="35"/>
        <v>0</v>
      </c>
      <c r="AJ341" s="198">
        <v>0</v>
      </c>
      <c r="AK341" s="196">
        <v>0</v>
      </c>
      <c r="AL341" s="197">
        <v>0</v>
      </c>
      <c r="AN341" s="174">
        <f t="shared" si="30"/>
        <v>0</v>
      </c>
      <c r="AO341" s="174">
        <f t="shared" si="31"/>
        <v>0</v>
      </c>
      <c r="AQ341" s="92">
        <f t="shared" si="32"/>
        <v>0</v>
      </c>
      <c r="AR341" s="92">
        <f t="shared" si="33"/>
        <v>0</v>
      </c>
      <c r="AS341" s="92">
        <f t="shared" si="34"/>
        <v>0</v>
      </c>
      <c r="AU341" s="233">
        <v>0</v>
      </c>
      <c r="AV341" s="234">
        <v>0</v>
      </c>
      <c r="AW341" s="234">
        <v>0</v>
      </c>
      <c r="AX341" s="235">
        <v>0</v>
      </c>
      <c r="AY341" s="233">
        <v>0</v>
      </c>
      <c r="AZ341" s="234">
        <v>0</v>
      </c>
      <c r="BA341" s="234">
        <v>0</v>
      </c>
      <c r="BB341" s="234">
        <v>0</v>
      </c>
      <c r="BC341" s="234">
        <v>0</v>
      </c>
      <c r="BD341" s="235">
        <v>0</v>
      </c>
      <c r="BE341" s="233">
        <v>0</v>
      </c>
      <c r="BF341" s="234">
        <v>0</v>
      </c>
      <c r="BG341" s="234">
        <v>0</v>
      </c>
      <c r="BH341" s="235">
        <v>0</v>
      </c>
      <c r="BI341" s="233">
        <v>0</v>
      </c>
      <c r="BJ341" s="234">
        <v>0</v>
      </c>
      <c r="BK341" s="234">
        <v>0</v>
      </c>
      <c r="BL341" s="234">
        <v>0</v>
      </c>
      <c r="BM341" s="234">
        <v>0</v>
      </c>
      <c r="BN341" s="235">
        <v>0</v>
      </c>
      <c r="BO341" s="233">
        <v>0</v>
      </c>
      <c r="BP341" s="234">
        <v>0</v>
      </c>
      <c r="BQ341" s="234">
        <v>0</v>
      </c>
      <c r="BR341" s="235">
        <v>0</v>
      </c>
      <c r="BS341" s="233">
        <v>0</v>
      </c>
      <c r="BT341" s="234">
        <v>0</v>
      </c>
      <c r="BU341" s="234">
        <v>0</v>
      </c>
      <c r="BV341" s="234">
        <v>0</v>
      </c>
      <c r="BW341" s="234">
        <v>0</v>
      </c>
      <c r="BX341" s="235">
        <v>0</v>
      </c>
    </row>
    <row r="342" spans="1:76">
      <c r="A342" s="186" t="s">
        <v>1177</v>
      </c>
      <c r="B342" s="187">
        <v>0</v>
      </c>
      <c r="C342" s="187">
        <v>0</v>
      </c>
      <c r="D342" s="186">
        <v>0</v>
      </c>
      <c r="E342" s="186">
        <v>0</v>
      </c>
      <c r="F342" s="187">
        <v>0</v>
      </c>
      <c r="G342" s="187">
        <v>0</v>
      </c>
      <c r="H342" s="195">
        <v>0</v>
      </c>
      <c r="I342" s="187">
        <v>0</v>
      </c>
      <c r="J342" s="187">
        <v>0</v>
      </c>
      <c r="K342" s="187">
        <v>0</v>
      </c>
      <c r="L342" s="187">
        <v>0</v>
      </c>
      <c r="M342" s="187">
        <v>0</v>
      </c>
      <c r="N342" s="187">
        <v>0</v>
      </c>
      <c r="O342" s="187">
        <v>0</v>
      </c>
      <c r="P342" s="187">
        <v>0</v>
      </c>
      <c r="Q342" s="187">
        <v>0</v>
      </c>
      <c r="R342" s="187">
        <v>0</v>
      </c>
      <c r="S342" s="187">
        <v>0</v>
      </c>
      <c r="T342" s="187">
        <v>0</v>
      </c>
      <c r="U342" s="187">
        <v>0</v>
      </c>
      <c r="V342" s="187">
        <v>0</v>
      </c>
      <c r="W342" s="187">
        <v>0</v>
      </c>
      <c r="X342" s="187">
        <v>0</v>
      </c>
      <c r="Y342" s="187">
        <v>0</v>
      </c>
      <c r="Z342" s="187">
        <v>0</v>
      </c>
      <c r="AA342" s="187">
        <v>0</v>
      </c>
      <c r="AB342" s="187">
        <v>0</v>
      </c>
      <c r="AC342" s="187">
        <v>0</v>
      </c>
      <c r="AD342" s="187">
        <v>0</v>
      </c>
      <c r="AE342" s="187">
        <v>0</v>
      </c>
      <c r="AF342" s="187">
        <v>0</v>
      </c>
      <c r="AG342" s="175">
        <v>1</v>
      </c>
      <c r="AH342" s="188">
        <v>329</v>
      </c>
      <c r="AI342" s="92">
        <f t="shared" si="35"/>
        <v>0</v>
      </c>
      <c r="AJ342" s="198">
        <v>0</v>
      </c>
      <c r="AK342" s="196">
        <v>0</v>
      </c>
      <c r="AL342" s="197">
        <v>0</v>
      </c>
      <c r="AN342" s="174">
        <f t="shared" si="30"/>
        <v>0</v>
      </c>
      <c r="AO342" s="174">
        <f t="shared" si="31"/>
        <v>0</v>
      </c>
      <c r="AQ342" s="92">
        <f t="shared" si="32"/>
        <v>0</v>
      </c>
      <c r="AR342" s="92">
        <f t="shared" si="33"/>
        <v>0</v>
      </c>
      <c r="AS342" s="92">
        <f t="shared" si="34"/>
        <v>0</v>
      </c>
      <c r="AU342" s="233">
        <v>0</v>
      </c>
      <c r="AV342" s="234">
        <v>0</v>
      </c>
      <c r="AW342" s="234">
        <v>0</v>
      </c>
      <c r="AX342" s="235">
        <v>0</v>
      </c>
      <c r="AY342" s="233">
        <v>0</v>
      </c>
      <c r="AZ342" s="234">
        <v>0</v>
      </c>
      <c r="BA342" s="234">
        <v>0</v>
      </c>
      <c r="BB342" s="234">
        <v>0</v>
      </c>
      <c r="BC342" s="234">
        <v>0</v>
      </c>
      <c r="BD342" s="235">
        <v>0</v>
      </c>
      <c r="BE342" s="233">
        <v>0</v>
      </c>
      <c r="BF342" s="234">
        <v>0</v>
      </c>
      <c r="BG342" s="234">
        <v>0</v>
      </c>
      <c r="BH342" s="235">
        <v>0</v>
      </c>
      <c r="BI342" s="233">
        <v>0</v>
      </c>
      <c r="BJ342" s="234">
        <v>0</v>
      </c>
      <c r="BK342" s="234">
        <v>0</v>
      </c>
      <c r="BL342" s="234">
        <v>0</v>
      </c>
      <c r="BM342" s="234">
        <v>0</v>
      </c>
      <c r="BN342" s="235">
        <v>0</v>
      </c>
      <c r="BO342" s="233">
        <v>0</v>
      </c>
      <c r="BP342" s="234">
        <v>0</v>
      </c>
      <c r="BQ342" s="234">
        <v>0</v>
      </c>
      <c r="BR342" s="235">
        <v>0</v>
      </c>
      <c r="BS342" s="233">
        <v>0</v>
      </c>
      <c r="BT342" s="234">
        <v>0</v>
      </c>
      <c r="BU342" s="234">
        <v>0</v>
      </c>
      <c r="BV342" s="234">
        <v>0</v>
      </c>
      <c r="BW342" s="234">
        <v>0</v>
      </c>
      <c r="BX342" s="235">
        <v>0</v>
      </c>
    </row>
    <row r="343" spans="1:76">
      <c r="A343" s="186" t="s">
        <v>1178</v>
      </c>
      <c r="B343" s="187">
        <v>8</v>
      </c>
      <c r="C343" s="187">
        <v>0</v>
      </c>
      <c r="D343" s="186">
        <v>85</v>
      </c>
      <c r="E343" s="186">
        <v>87</v>
      </c>
      <c r="F343" s="187">
        <v>1842361</v>
      </c>
      <c r="G343" s="187">
        <v>1871694</v>
      </c>
      <c r="H343" s="195">
        <v>172404</v>
      </c>
      <c r="I343" s="187">
        <v>99813.469999999972</v>
      </c>
      <c r="J343" s="187">
        <v>-229736</v>
      </c>
      <c r="K343" s="187">
        <v>1968858</v>
      </c>
      <c r="L343" s="187">
        <v>1722422</v>
      </c>
      <c r="M343" s="187">
        <v>1660151</v>
      </c>
      <c r="N343" s="187">
        <v>2056173</v>
      </c>
      <c r="O343" s="187">
        <v>131159</v>
      </c>
      <c r="P343" s="187">
        <v>70416.899999999994</v>
      </c>
      <c r="Q343" s="187">
        <v>0</v>
      </c>
      <c r="R343" s="187">
        <v>-12768</v>
      </c>
      <c r="S343" s="187">
        <v>-168457</v>
      </c>
      <c r="T343" s="187">
        <v>49683.899999999994</v>
      </c>
      <c r="U343" s="187">
        <v>0</v>
      </c>
      <c r="V343" s="187">
        <v>-29172</v>
      </c>
      <c r="W343" s="187">
        <v>11380</v>
      </c>
      <c r="X343" s="187">
        <v>218356</v>
      </c>
      <c r="Y343" s="187">
        <v>0</v>
      </c>
      <c r="Z343" s="187">
        <v>0</v>
      </c>
      <c r="AA343" s="187">
        <v>-29172</v>
      </c>
      <c r="AB343" s="187">
        <v>-29172</v>
      </c>
      <c r="AC343" s="187">
        <v>-29172</v>
      </c>
      <c r="AD343" s="187">
        <v>-29172</v>
      </c>
      <c r="AE343" s="187">
        <v>-29172</v>
      </c>
      <c r="AF343" s="187">
        <v>-83876</v>
      </c>
      <c r="AG343" s="175">
        <v>9.1999999999999993</v>
      </c>
      <c r="AH343" s="188">
        <v>30</v>
      </c>
      <c r="AI343" s="92">
        <f t="shared" si="35"/>
        <v>0</v>
      </c>
      <c r="AJ343" s="198">
        <v>-9473</v>
      </c>
      <c r="AK343" s="196">
        <v>-18311</v>
      </c>
      <c r="AL343" s="197">
        <v>-1388</v>
      </c>
      <c r="AN343" s="174">
        <f t="shared" si="30"/>
        <v>172403.9</v>
      </c>
      <c r="AO343" s="174">
        <f t="shared" si="31"/>
        <v>0.10000000000582077</v>
      </c>
      <c r="AQ343" s="92">
        <f t="shared" si="32"/>
        <v>1842361</v>
      </c>
      <c r="AR343" s="92">
        <f t="shared" si="33"/>
        <v>0</v>
      </c>
      <c r="AS343" s="92">
        <f t="shared" si="34"/>
        <v>-29333</v>
      </c>
      <c r="AU343" s="233">
        <v>-168457</v>
      </c>
      <c r="AV343" s="234">
        <v>-168457</v>
      </c>
      <c r="AW343" s="234">
        <v>-18311</v>
      </c>
      <c r="AX343" s="235">
        <v>-150146</v>
      </c>
      <c r="AY343" s="233">
        <v>-18311</v>
      </c>
      <c r="AZ343" s="234">
        <v>-18311</v>
      </c>
      <c r="BA343" s="234">
        <v>-18311</v>
      </c>
      <c r="BB343" s="234">
        <v>-18311</v>
      </c>
      <c r="BC343" s="234">
        <v>-18311</v>
      </c>
      <c r="BD343" s="235">
        <v>-58591</v>
      </c>
      <c r="BE343" s="233">
        <v>-12768</v>
      </c>
      <c r="BF343" s="234">
        <v>-12768</v>
      </c>
      <c r="BG343" s="234">
        <v>-1388</v>
      </c>
      <c r="BH343" s="235">
        <v>-11380</v>
      </c>
      <c r="BI343" s="233">
        <v>-1388</v>
      </c>
      <c r="BJ343" s="234">
        <v>-1388</v>
      </c>
      <c r="BK343" s="234">
        <v>-1388</v>
      </c>
      <c r="BL343" s="234">
        <v>-1388</v>
      </c>
      <c r="BM343" s="234">
        <v>-1388</v>
      </c>
      <c r="BN343" s="235">
        <v>-4440</v>
      </c>
      <c r="BO343" s="233">
        <v>-87156</v>
      </c>
      <c r="BP343" s="234">
        <v>-77683</v>
      </c>
      <c r="BQ343" s="234">
        <v>-9473</v>
      </c>
      <c r="BR343" s="235">
        <v>-68210</v>
      </c>
      <c r="BS343" s="233">
        <v>-9473</v>
      </c>
      <c r="BT343" s="234">
        <v>-9473</v>
      </c>
      <c r="BU343" s="234">
        <v>-9473</v>
      </c>
      <c r="BV343" s="234">
        <v>-9473</v>
      </c>
      <c r="BW343" s="234">
        <v>-9473</v>
      </c>
      <c r="BX343" s="235">
        <v>-20845</v>
      </c>
    </row>
    <row r="344" spans="1:76">
      <c r="A344" s="186" t="s">
        <v>1179</v>
      </c>
      <c r="B344" s="187">
        <v>0</v>
      </c>
      <c r="C344" s="187">
        <v>0</v>
      </c>
      <c r="D344" s="186">
        <v>4</v>
      </c>
      <c r="E344" s="186">
        <v>4</v>
      </c>
      <c r="F344" s="187">
        <v>4399</v>
      </c>
      <c r="G344" s="187">
        <v>7734</v>
      </c>
      <c r="H344" s="195">
        <v>335</v>
      </c>
      <c r="I344" s="187">
        <v>0</v>
      </c>
      <c r="J344" s="187">
        <v>-4268</v>
      </c>
      <c r="K344" s="187">
        <v>4973</v>
      </c>
      <c r="L344" s="187">
        <v>3897</v>
      </c>
      <c r="M344" s="187">
        <v>3622</v>
      </c>
      <c r="N344" s="187">
        <v>5358</v>
      </c>
      <c r="O344" s="187">
        <v>467</v>
      </c>
      <c r="P344" s="187">
        <v>292</v>
      </c>
      <c r="Q344" s="187">
        <v>0</v>
      </c>
      <c r="R344" s="187">
        <v>-4024</v>
      </c>
      <c r="S344" s="187">
        <v>-70</v>
      </c>
      <c r="T344" s="187">
        <v>0</v>
      </c>
      <c r="U344" s="187">
        <v>0</v>
      </c>
      <c r="V344" s="187">
        <v>-424</v>
      </c>
      <c r="W344" s="187">
        <v>3655</v>
      </c>
      <c r="X344" s="187">
        <v>613</v>
      </c>
      <c r="Y344" s="187">
        <v>0</v>
      </c>
      <c r="Z344" s="187">
        <v>0</v>
      </c>
      <c r="AA344" s="187">
        <v>-424</v>
      </c>
      <c r="AB344" s="187">
        <v>-424</v>
      </c>
      <c r="AC344" s="187">
        <v>-424</v>
      </c>
      <c r="AD344" s="187">
        <v>-424</v>
      </c>
      <c r="AE344" s="187">
        <v>-424</v>
      </c>
      <c r="AF344" s="187">
        <v>-2148</v>
      </c>
      <c r="AG344" s="175">
        <v>10.9</v>
      </c>
      <c r="AH344" s="188">
        <v>330</v>
      </c>
      <c r="AI344" s="92">
        <f t="shared" si="35"/>
        <v>0</v>
      </c>
      <c r="AJ344" s="198">
        <v>-49</v>
      </c>
      <c r="AK344" s="196">
        <v>-6</v>
      </c>
      <c r="AL344" s="197">
        <v>-369</v>
      </c>
      <c r="AN344" s="174">
        <f t="shared" si="30"/>
        <v>335</v>
      </c>
      <c r="AO344" s="174">
        <f t="shared" si="31"/>
        <v>0</v>
      </c>
      <c r="AQ344" s="92">
        <f t="shared" si="32"/>
        <v>4399</v>
      </c>
      <c r="AR344" s="92">
        <f t="shared" si="33"/>
        <v>0</v>
      </c>
      <c r="AS344" s="92">
        <f t="shared" si="34"/>
        <v>-3335</v>
      </c>
      <c r="AU344" s="233">
        <v>-70</v>
      </c>
      <c r="AV344" s="234">
        <v>-70</v>
      </c>
      <c r="AW344" s="234">
        <v>-6</v>
      </c>
      <c r="AX344" s="235">
        <v>-64</v>
      </c>
      <c r="AY344" s="233">
        <v>-6</v>
      </c>
      <c r="AZ344" s="234">
        <v>-6</v>
      </c>
      <c r="BA344" s="234">
        <v>-6</v>
      </c>
      <c r="BB344" s="234">
        <v>-6</v>
      </c>
      <c r="BC344" s="234">
        <v>-6</v>
      </c>
      <c r="BD344" s="235">
        <v>-34</v>
      </c>
      <c r="BE344" s="233">
        <v>-4024</v>
      </c>
      <c r="BF344" s="234">
        <v>-4024</v>
      </c>
      <c r="BG344" s="234">
        <v>-369</v>
      </c>
      <c r="BH344" s="235">
        <v>-3655</v>
      </c>
      <c r="BI344" s="233">
        <v>-369</v>
      </c>
      <c r="BJ344" s="234">
        <v>-369</v>
      </c>
      <c r="BK344" s="234">
        <v>-369</v>
      </c>
      <c r="BL344" s="234">
        <v>-369</v>
      </c>
      <c r="BM344" s="234">
        <v>-369</v>
      </c>
      <c r="BN344" s="235">
        <v>-1810</v>
      </c>
      <c r="BO344" s="233">
        <v>-647</v>
      </c>
      <c r="BP344" s="234">
        <v>-598</v>
      </c>
      <c r="BQ344" s="234">
        <v>-49</v>
      </c>
      <c r="BR344" s="235">
        <v>-549</v>
      </c>
      <c r="BS344" s="233">
        <v>-49</v>
      </c>
      <c r="BT344" s="234">
        <v>-49</v>
      </c>
      <c r="BU344" s="234">
        <v>-49</v>
      </c>
      <c r="BV344" s="234">
        <v>-49</v>
      </c>
      <c r="BW344" s="234">
        <v>-49</v>
      </c>
      <c r="BX344" s="235">
        <v>-304</v>
      </c>
    </row>
    <row r="345" spans="1:76">
      <c r="A345" s="186" t="s">
        <v>1180</v>
      </c>
      <c r="B345" s="187">
        <v>0</v>
      </c>
      <c r="C345" s="187">
        <v>0</v>
      </c>
      <c r="D345" s="186">
        <v>0</v>
      </c>
      <c r="E345" s="186">
        <v>0</v>
      </c>
      <c r="F345" s="187">
        <v>0</v>
      </c>
      <c r="G345" s="187">
        <v>0</v>
      </c>
      <c r="H345" s="195">
        <v>0</v>
      </c>
      <c r="I345" s="187">
        <v>0</v>
      </c>
      <c r="J345" s="187">
        <v>0</v>
      </c>
      <c r="K345" s="187">
        <v>0</v>
      </c>
      <c r="L345" s="187">
        <v>0</v>
      </c>
      <c r="M345" s="187">
        <v>0</v>
      </c>
      <c r="N345" s="187">
        <v>0</v>
      </c>
      <c r="O345" s="187">
        <v>0</v>
      </c>
      <c r="P345" s="187">
        <v>0</v>
      </c>
      <c r="Q345" s="187">
        <v>0</v>
      </c>
      <c r="R345" s="187">
        <v>0</v>
      </c>
      <c r="S345" s="187">
        <v>0</v>
      </c>
      <c r="T345" s="187">
        <v>0</v>
      </c>
      <c r="U345" s="187">
        <v>0</v>
      </c>
      <c r="V345" s="187">
        <v>0</v>
      </c>
      <c r="W345" s="187">
        <v>0</v>
      </c>
      <c r="X345" s="187">
        <v>0</v>
      </c>
      <c r="Y345" s="187">
        <v>0</v>
      </c>
      <c r="Z345" s="187">
        <v>0</v>
      </c>
      <c r="AA345" s="187">
        <v>0</v>
      </c>
      <c r="AB345" s="187">
        <v>0</v>
      </c>
      <c r="AC345" s="187">
        <v>0</v>
      </c>
      <c r="AD345" s="187">
        <v>0</v>
      </c>
      <c r="AE345" s="187">
        <v>0</v>
      </c>
      <c r="AF345" s="187">
        <v>0</v>
      </c>
      <c r="AG345" s="175">
        <v>1</v>
      </c>
      <c r="AH345" s="188">
        <v>331</v>
      </c>
      <c r="AI345" s="92">
        <f t="shared" si="35"/>
        <v>0</v>
      </c>
      <c r="AJ345" s="198">
        <v>0</v>
      </c>
      <c r="AK345" s="196">
        <v>0</v>
      </c>
      <c r="AL345" s="197">
        <v>0</v>
      </c>
      <c r="AN345" s="174">
        <f t="shared" si="30"/>
        <v>0</v>
      </c>
      <c r="AO345" s="174">
        <f t="shared" si="31"/>
        <v>0</v>
      </c>
      <c r="AQ345" s="92">
        <f t="shared" si="32"/>
        <v>0</v>
      </c>
      <c r="AR345" s="92">
        <f t="shared" si="33"/>
        <v>0</v>
      </c>
      <c r="AS345" s="92">
        <f t="shared" si="34"/>
        <v>0</v>
      </c>
      <c r="AU345" s="233">
        <v>0</v>
      </c>
      <c r="AV345" s="234">
        <v>0</v>
      </c>
      <c r="AW345" s="234">
        <v>0</v>
      </c>
      <c r="AX345" s="235">
        <v>0</v>
      </c>
      <c r="AY345" s="233">
        <v>0</v>
      </c>
      <c r="AZ345" s="234">
        <v>0</v>
      </c>
      <c r="BA345" s="234">
        <v>0</v>
      </c>
      <c r="BB345" s="234">
        <v>0</v>
      </c>
      <c r="BC345" s="234">
        <v>0</v>
      </c>
      <c r="BD345" s="235">
        <v>0</v>
      </c>
      <c r="BE345" s="233">
        <v>0</v>
      </c>
      <c r="BF345" s="234">
        <v>0</v>
      </c>
      <c r="BG345" s="234">
        <v>0</v>
      </c>
      <c r="BH345" s="235">
        <v>0</v>
      </c>
      <c r="BI345" s="233">
        <v>0</v>
      </c>
      <c r="BJ345" s="234">
        <v>0</v>
      </c>
      <c r="BK345" s="234">
        <v>0</v>
      </c>
      <c r="BL345" s="234">
        <v>0</v>
      </c>
      <c r="BM345" s="234">
        <v>0</v>
      </c>
      <c r="BN345" s="235">
        <v>0</v>
      </c>
      <c r="BO345" s="233">
        <v>0</v>
      </c>
      <c r="BP345" s="234">
        <v>0</v>
      </c>
      <c r="BQ345" s="234">
        <v>0</v>
      </c>
      <c r="BR345" s="235">
        <v>0</v>
      </c>
      <c r="BS345" s="233">
        <v>0</v>
      </c>
      <c r="BT345" s="234">
        <v>0</v>
      </c>
      <c r="BU345" s="234">
        <v>0</v>
      </c>
      <c r="BV345" s="234">
        <v>0</v>
      </c>
      <c r="BW345" s="234">
        <v>0</v>
      </c>
      <c r="BX345" s="235">
        <v>0</v>
      </c>
    </row>
    <row r="346" spans="1:76">
      <c r="A346" s="186" t="s">
        <v>1181</v>
      </c>
      <c r="B346" s="187">
        <v>0</v>
      </c>
      <c r="C346" s="187">
        <v>0</v>
      </c>
      <c r="D346" s="186">
        <v>1</v>
      </c>
      <c r="E346" s="186">
        <v>1</v>
      </c>
      <c r="F346" s="187">
        <v>216</v>
      </c>
      <c r="G346" s="187">
        <v>0</v>
      </c>
      <c r="H346" s="195">
        <v>98</v>
      </c>
      <c r="I346" s="187">
        <v>0</v>
      </c>
      <c r="J346" s="187">
        <v>118</v>
      </c>
      <c r="K346" s="187">
        <v>216</v>
      </c>
      <c r="L346" s="187">
        <v>215</v>
      </c>
      <c r="M346" s="187">
        <v>210</v>
      </c>
      <c r="N346" s="187">
        <v>217</v>
      </c>
      <c r="O346" s="187">
        <v>0</v>
      </c>
      <c r="P346" s="187">
        <v>0</v>
      </c>
      <c r="Q346" s="187">
        <v>0</v>
      </c>
      <c r="R346" s="187">
        <v>189</v>
      </c>
      <c r="S346" s="187">
        <v>27</v>
      </c>
      <c r="T346" s="187">
        <v>0</v>
      </c>
      <c r="U346" s="187">
        <v>0</v>
      </c>
      <c r="V346" s="187">
        <v>98</v>
      </c>
      <c r="W346" s="187">
        <v>0</v>
      </c>
      <c r="X346" s="187">
        <v>0</v>
      </c>
      <c r="Y346" s="187">
        <v>103</v>
      </c>
      <c r="Z346" s="187">
        <v>15</v>
      </c>
      <c r="AA346" s="187">
        <v>98</v>
      </c>
      <c r="AB346" s="187">
        <v>20</v>
      </c>
      <c r="AC346" s="187">
        <v>0</v>
      </c>
      <c r="AD346" s="187">
        <v>0</v>
      </c>
      <c r="AE346" s="187">
        <v>0</v>
      </c>
      <c r="AF346" s="187">
        <v>0</v>
      </c>
      <c r="AG346" s="175">
        <v>2.2000000000000002</v>
      </c>
      <c r="AH346" s="188">
        <v>332</v>
      </c>
      <c r="AI346" s="92">
        <f t="shared" si="35"/>
        <v>0</v>
      </c>
      <c r="AJ346" s="198">
        <v>0</v>
      </c>
      <c r="AK346" s="196">
        <v>12</v>
      </c>
      <c r="AL346" s="197">
        <v>86</v>
      </c>
      <c r="AN346" s="174">
        <f t="shared" si="30"/>
        <v>98</v>
      </c>
      <c r="AO346" s="174">
        <f t="shared" si="31"/>
        <v>0</v>
      </c>
      <c r="AQ346" s="92">
        <f t="shared" si="32"/>
        <v>216</v>
      </c>
      <c r="AR346" s="92">
        <f t="shared" si="33"/>
        <v>0</v>
      </c>
      <c r="AS346" s="92">
        <f t="shared" si="34"/>
        <v>216</v>
      </c>
      <c r="AU346" s="233">
        <v>27</v>
      </c>
      <c r="AV346" s="234">
        <v>27</v>
      </c>
      <c r="AW346" s="234">
        <v>12</v>
      </c>
      <c r="AX346" s="235">
        <v>15</v>
      </c>
      <c r="AY346" s="233">
        <v>12</v>
      </c>
      <c r="AZ346" s="234">
        <v>3</v>
      </c>
      <c r="BA346" s="234">
        <v>0</v>
      </c>
      <c r="BB346" s="234">
        <v>0</v>
      </c>
      <c r="BC346" s="234">
        <v>0</v>
      </c>
      <c r="BD346" s="235">
        <v>0</v>
      </c>
      <c r="BE346" s="233">
        <v>189</v>
      </c>
      <c r="BF346" s="234">
        <v>189</v>
      </c>
      <c r="BG346" s="234">
        <v>86</v>
      </c>
      <c r="BH346" s="235">
        <v>103</v>
      </c>
      <c r="BI346" s="233">
        <v>86</v>
      </c>
      <c r="BJ346" s="234">
        <v>17</v>
      </c>
      <c r="BK346" s="234">
        <v>0</v>
      </c>
      <c r="BL346" s="234">
        <v>0</v>
      </c>
      <c r="BM346" s="234">
        <v>0</v>
      </c>
      <c r="BN346" s="235">
        <v>0</v>
      </c>
      <c r="BO346" s="233">
        <v>0</v>
      </c>
      <c r="BP346" s="234">
        <v>0</v>
      </c>
      <c r="BQ346" s="234">
        <v>0</v>
      </c>
      <c r="BR346" s="235">
        <v>0</v>
      </c>
      <c r="BS346" s="233">
        <v>0</v>
      </c>
      <c r="BT346" s="234">
        <v>0</v>
      </c>
      <c r="BU346" s="234">
        <v>0</v>
      </c>
      <c r="BV346" s="234">
        <v>0</v>
      </c>
      <c r="BW346" s="234">
        <v>0</v>
      </c>
      <c r="BX346" s="235">
        <v>0</v>
      </c>
    </row>
    <row r="347" spans="1:76">
      <c r="A347" s="186" t="s">
        <v>1182</v>
      </c>
      <c r="B347" s="187">
        <v>0</v>
      </c>
      <c r="C347" s="187">
        <v>0</v>
      </c>
      <c r="D347" s="186">
        <v>7</v>
      </c>
      <c r="E347" s="186">
        <v>7</v>
      </c>
      <c r="F347" s="187">
        <v>10881</v>
      </c>
      <c r="G347" s="187">
        <v>9151</v>
      </c>
      <c r="H347" s="195">
        <v>1510</v>
      </c>
      <c r="I347" s="187">
        <v>55.539999999999992</v>
      </c>
      <c r="J347" s="187">
        <v>120</v>
      </c>
      <c r="K347" s="187">
        <v>11368</v>
      </c>
      <c r="L347" s="187">
        <v>10398</v>
      </c>
      <c r="M347" s="187">
        <v>10094</v>
      </c>
      <c r="N347" s="187">
        <v>11729</v>
      </c>
      <c r="O347" s="187">
        <v>1122</v>
      </c>
      <c r="P347" s="187">
        <v>363.41999999999996</v>
      </c>
      <c r="Q347" s="187">
        <v>0</v>
      </c>
      <c r="R347" s="187">
        <v>-47</v>
      </c>
      <c r="S347" s="187">
        <v>444</v>
      </c>
      <c r="T347" s="187">
        <v>152.41999999999993</v>
      </c>
      <c r="U347" s="187">
        <v>0</v>
      </c>
      <c r="V347" s="187">
        <v>25</v>
      </c>
      <c r="W347" s="187">
        <v>39</v>
      </c>
      <c r="X347" s="187">
        <v>206</v>
      </c>
      <c r="Y347" s="187">
        <v>0</v>
      </c>
      <c r="Z347" s="187">
        <v>365</v>
      </c>
      <c r="AA347" s="187">
        <v>25</v>
      </c>
      <c r="AB347" s="187">
        <v>25</v>
      </c>
      <c r="AC347" s="187">
        <v>25</v>
      </c>
      <c r="AD347" s="187">
        <v>25</v>
      </c>
      <c r="AE347" s="187">
        <v>20</v>
      </c>
      <c r="AF347" s="187">
        <v>0</v>
      </c>
      <c r="AG347" s="175">
        <v>5.6</v>
      </c>
      <c r="AH347" s="188">
        <v>333</v>
      </c>
      <c r="AI347" s="92">
        <f t="shared" si="35"/>
        <v>0</v>
      </c>
      <c r="AJ347" s="198">
        <v>-46</v>
      </c>
      <c r="AK347" s="196">
        <v>79</v>
      </c>
      <c r="AL347" s="197">
        <v>-8</v>
      </c>
      <c r="AN347" s="174">
        <f t="shared" si="30"/>
        <v>1510.42</v>
      </c>
      <c r="AO347" s="174">
        <f t="shared" si="31"/>
        <v>-0.42000000000007276</v>
      </c>
      <c r="AQ347" s="92">
        <f t="shared" si="32"/>
        <v>10881</v>
      </c>
      <c r="AR347" s="92">
        <f t="shared" si="33"/>
        <v>0</v>
      </c>
      <c r="AS347" s="92">
        <f t="shared" si="34"/>
        <v>1730.0000000000002</v>
      </c>
      <c r="AU347" s="233">
        <v>444</v>
      </c>
      <c r="AV347" s="234">
        <v>444</v>
      </c>
      <c r="AW347" s="234">
        <v>79</v>
      </c>
      <c r="AX347" s="235">
        <v>365</v>
      </c>
      <c r="AY347" s="233">
        <v>79</v>
      </c>
      <c r="AZ347" s="234">
        <v>79</v>
      </c>
      <c r="BA347" s="234">
        <v>79</v>
      </c>
      <c r="BB347" s="234">
        <v>79</v>
      </c>
      <c r="BC347" s="234">
        <v>49</v>
      </c>
      <c r="BD347" s="235">
        <v>0</v>
      </c>
      <c r="BE347" s="233">
        <v>-47</v>
      </c>
      <c r="BF347" s="234">
        <v>-47</v>
      </c>
      <c r="BG347" s="234">
        <v>-8</v>
      </c>
      <c r="BH347" s="235">
        <v>-39</v>
      </c>
      <c r="BI347" s="233">
        <v>-8</v>
      </c>
      <c r="BJ347" s="234">
        <v>-8</v>
      </c>
      <c r="BK347" s="234">
        <v>-8</v>
      </c>
      <c r="BL347" s="234">
        <v>-8</v>
      </c>
      <c r="BM347" s="234">
        <v>-7</v>
      </c>
      <c r="BN347" s="235">
        <v>0</v>
      </c>
      <c r="BO347" s="233">
        <v>-298</v>
      </c>
      <c r="BP347" s="234">
        <v>-252</v>
      </c>
      <c r="BQ347" s="234">
        <v>-46</v>
      </c>
      <c r="BR347" s="235">
        <v>-206</v>
      </c>
      <c r="BS347" s="233">
        <v>-46</v>
      </c>
      <c r="BT347" s="234">
        <v>-46</v>
      </c>
      <c r="BU347" s="234">
        <v>-46</v>
      </c>
      <c r="BV347" s="234">
        <v>-46</v>
      </c>
      <c r="BW347" s="234">
        <v>-22</v>
      </c>
      <c r="BX347" s="235">
        <v>0</v>
      </c>
    </row>
    <row r="348" spans="1:76">
      <c r="A348" s="186" t="s">
        <v>1183</v>
      </c>
      <c r="B348" s="187">
        <v>0</v>
      </c>
      <c r="C348" s="187">
        <v>0</v>
      </c>
      <c r="D348" s="186">
        <v>94</v>
      </c>
      <c r="E348" s="186">
        <v>96</v>
      </c>
      <c r="F348" s="187">
        <v>99645</v>
      </c>
      <c r="G348" s="187">
        <v>102595</v>
      </c>
      <c r="H348" s="195">
        <v>15968</v>
      </c>
      <c r="I348" s="187">
        <v>565.80999999999881</v>
      </c>
      <c r="J348" s="187">
        <v>-23321</v>
      </c>
      <c r="K348" s="187">
        <v>108418</v>
      </c>
      <c r="L348" s="187">
        <v>91467</v>
      </c>
      <c r="M348" s="187">
        <v>86562</v>
      </c>
      <c r="N348" s="187">
        <v>115257</v>
      </c>
      <c r="O348" s="187">
        <v>14498</v>
      </c>
      <c r="P348" s="187">
        <v>4154.8900000000003</v>
      </c>
      <c r="Q348" s="187">
        <v>0</v>
      </c>
      <c r="R348" s="187">
        <v>-22110</v>
      </c>
      <c r="S348" s="187">
        <v>1247</v>
      </c>
      <c r="T348" s="187">
        <v>739.89000000000055</v>
      </c>
      <c r="U348" s="187">
        <v>0</v>
      </c>
      <c r="V348" s="187">
        <v>-2685</v>
      </c>
      <c r="W348" s="187">
        <v>19877</v>
      </c>
      <c r="X348" s="187">
        <v>4565</v>
      </c>
      <c r="Y348" s="187">
        <v>0</v>
      </c>
      <c r="Z348" s="187">
        <v>1121</v>
      </c>
      <c r="AA348" s="187">
        <v>-2685</v>
      </c>
      <c r="AB348" s="187">
        <v>-2685</v>
      </c>
      <c r="AC348" s="187">
        <v>-2685</v>
      </c>
      <c r="AD348" s="187">
        <v>-2685</v>
      </c>
      <c r="AE348" s="187">
        <v>-2685</v>
      </c>
      <c r="AF348" s="187">
        <v>-9896</v>
      </c>
      <c r="AG348" s="175">
        <v>9.9</v>
      </c>
      <c r="AH348" s="188">
        <v>334</v>
      </c>
      <c r="AI348" s="92">
        <f t="shared" si="35"/>
        <v>0</v>
      </c>
      <c r="AJ348" s="198">
        <v>-578</v>
      </c>
      <c r="AK348" s="196">
        <v>126</v>
      </c>
      <c r="AL348" s="197">
        <v>-2233</v>
      </c>
      <c r="AN348" s="174">
        <f t="shared" si="30"/>
        <v>15967.89</v>
      </c>
      <c r="AO348" s="174">
        <f t="shared" si="31"/>
        <v>0.11000000000058208</v>
      </c>
      <c r="AQ348" s="92">
        <f t="shared" si="32"/>
        <v>99645</v>
      </c>
      <c r="AR348" s="92">
        <f t="shared" si="33"/>
        <v>0</v>
      </c>
      <c r="AS348" s="92">
        <f t="shared" si="34"/>
        <v>-2950.0000000000009</v>
      </c>
      <c r="AU348" s="233">
        <v>1247</v>
      </c>
      <c r="AV348" s="234">
        <v>1247</v>
      </c>
      <c r="AW348" s="234">
        <v>126</v>
      </c>
      <c r="AX348" s="235">
        <v>1121</v>
      </c>
      <c r="AY348" s="233">
        <v>126</v>
      </c>
      <c r="AZ348" s="234">
        <v>126</v>
      </c>
      <c r="BA348" s="234">
        <v>126</v>
      </c>
      <c r="BB348" s="234">
        <v>126</v>
      </c>
      <c r="BC348" s="234">
        <v>126</v>
      </c>
      <c r="BD348" s="235">
        <v>491</v>
      </c>
      <c r="BE348" s="233">
        <v>-22110</v>
      </c>
      <c r="BF348" s="234">
        <v>-22110</v>
      </c>
      <c r="BG348" s="234">
        <v>-2233</v>
      </c>
      <c r="BH348" s="235">
        <v>-19877</v>
      </c>
      <c r="BI348" s="233">
        <v>-2233</v>
      </c>
      <c r="BJ348" s="234">
        <v>-2233</v>
      </c>
      <c r="BK348" s="234">
        <v>-2233</v>
      </c>
      <c r="BL348" s="234">
        <v>-2233</v>
      </c>
      <c r="BM348" s="234">
        <v>-2233</v>
      </c>
      <c r="BN348" s="235">
        <v>-8712</v>
      </c>
      <c r="BO348" s="233">
        <v>-5721</v>
      </c>
      <c r="BP348" s="234">
        <v>-5143</v>
      </c>
      <c r="BQ348" s="234">
        <v>-578</v>
      </c>
      <c r="BR348" s="235">
        <v>-4565</v>
      </c>
      <c r="BS348" s="233">
        <v>-578</v>
      </c>
      <c r="BT348" s="234">
        <v>-578</v>
      </c>
      <c r="BU348" s="234">
        <v>-578</v>
      </c>
      <c r="BV348" s="234">
        <v>-578</v>
      </c>
      <c r="BW348" s="234">
        <v>-578</v>
      </c>
      <c r="BX348" s="235">
        <v>-1675</v>
      </c>
    </row>
    <row r="349" spans="1:76">
      <c r="A349" s="186" t="s">
        <v>1184</v>
      </c>
      <c r="B349" s="187">
        <v>0</v>
      </c>
      <c r="C349" s="187">
        <v>0</v>
      </c>
      <c r="D349" s="186">
        <v>10</v>
      </c>
      <c r="E349" s="186">
        <v>10</v>
      </c>
      <c r="F349" s="187">
        <v>19778</v>
      </c>
      <c r="G349" s="187">
        <v>22936</v>
      </c>
      <c r="H349" s="195">
        <v>3454</v>
      </c>
      <c r="I349" s="187">
        <v>236.37000000000012</v>
      </c>
      <c r="J349" s="187">
        <v>-7896</v>
      </c>
      <c r="K349" s="187">
        <v>20923</v>
      </c>
      <c r="L349" s="187">
        <v>18629</v>
      </c>
      <c r="M349" s="187">
        <v>17899</v>
      </c>
      <c r="N349" s="187">
        <v>21865</v>
      </c>
      <c r="O349" s="187">
        <v>3647</v>
      </c>
      <c r="P349" s="187">
        <v>946</v>
      </c>
      <c r="Q349" s="187">
        <v>0</v>
      </c>
      <c r="R349" s="187">
        <v>-9074</v>
      </c>
      <c r="S349" s="187">
        <v>1323</v>
      </c>
      <c r="T349" s="187">
        <v>0</v>
      </c>
      <c r="U349" s="187">
        <v>0</v>
      </c>
      <c r="V349" s="187">
        <v>-1139</v>
      </c>
      <c r="W349" s="187">
        <v>7911</v>
      </c>
      <c r="X349" s="187">
        <v>1138</v>
      </c>
      <c r="Y349" s="187">
        <v>0</v>
      </c>
      <c r="Z349" s="187">
        <v>1153</v>
      </c>
      <c r="AA349" s="187">
        <v>-1139</v>
      </c>
      <c r="AB349" s="187">
        <v>-1139</v>
      </c>
      <c r="AC349" s="187">
        <v>-1139</v>
      </c>
      <c r="AD349" s="187">
        <v>-1139</v>
      </c>
      <c r="AE349" s="187">
        <v>-1139</v>
      </c>
      <c r="AF349" s="187">
        <v>-2201</v>
      </c>
      <c r="AG349" s="175">
        <v>7.8</v>
      </c>
      <c r="AH349" s="188">
        <v>335</v>
      </c>
      <c r="AI349" s="92">
        <f t="shared" si="35"/>
        <v>0</v>
      </c>
      <c r="AJ349" s="198">
        <v>-146</v>
      </c>
      <c r="AK349" s="196">
        <v>170</v>
      </c>
      <c r="AL349" s="197">
        <v>-1163</v>
      </c>
      <c r="AN349" s="174">
        <f t="shared" si="30"/>
        <v>3454</v>
      </c>
      <c r="AO349" s="174">
        <f t="shared" si="31"/>
        <v>0</v>
      </c>
      <c r="AQ349" s="92">
        <f t="shared" si="32"/>
        <v>19778</v>
      </c>
      <c r="AR349" s="92">
        <f t="shared" si="33"/>
        <v>0</v>
      </c>
      <c r="AS349" s="92">
        <f t="shared" si="34"/>
        <v>-3158</v>
      </c>
      <c r="AU349" s="233">
        <v>1323</v>
      </c>
      <c r="AV349" s="234">
        <v>1323</v>
      </c>
      <c r="AW349" s="234">
        <v>170</v>
      </c>
      <c r="AX349" s="235">
        <v>1153</v>
      </c>
      <c r="AY349" s="233">
        <v>170</v>
      </c>
      <c r="AZ349" s="234">
        <v>170</v>
      </c>
      <c r="BA349" s="234">
        <v>170</v>
      </c>
      <c r="BB349" s="234">
        <v>170</v>
      </c>
      <c r="BC349" s="234">
        <v>170</v>
      </c>
      <c r="BD349" s="235">
        <v>303</v>
      </c>
      <c r="BE349" s="233">
        <v>-9074</v>
      </c>
      <c r="BF349" s="234">
        <v>-9074</v>
      </c>
      <c r="BG349" s="234">
        <v>-1163</v>
      </c>
      <c r="BH349" s="235">
        <v>-7911</v>
      </c>
      <c r="BI349" s="233">
        <v>-1163</v>
      </c>
      <c r="BJ349" s="234">
        <v>-1163</v>
      </c>
      <c r="BK349" s="234">
        <v>-1163</v>
      </c>
      <c r="BL349" s="234">
        <v>-1163</v>
      </c>
      <c r="BM349" s="234">
        <v>-1163</v>
      </c>
      <c r="BN349" s="235">
        <v>-2096</v>
      </c>
      <c r="BO349" s="233">
        <v>-1430</v>
      </c>
      <c r="BP349" s="234">
        <v>-1284</v>
      </c>
      <c r="BQ349" s="234">
        <v>-146</v>
      </c>
      <c r="BR349" s="235">
        <v>-1138</v>
      </c>
      <c r="BS349" s="233">
        <v>-146</v>
      </c>
      <c r="BT349" s="234">
        <v>-146</v>
      </c>
      <c r="BU349" s="234">
        <v>-146</v>
      </c>
      <c r="BV349" s="234">
        <v>-146</v>
      </c>
      <c r="BW349" s="234">
        <v>-146</v>
      </c>
      <c r="BX349" s="235">
        <v>-408</v>
      </c>
    </row>
    <row r="350" spans="1:76">
      <c r="A350" s="186" t="s">
        <v>1185</v>
      </c>
      <c r="B350" s="187">
        <v>0</v>
      </c>
      <c r="C350" s="187">
        <v>0</v>
      </c>
      <c r="D350" s="186">
        <v>0</v>
      </c>
      <c r="E350" s="186">
        <v>0</v>
      </c>
      <c r="F350" s="187">
        <v>0</v>
      </c>
      <c r="G350" s="187">
        <v>0</v>
      </c>
      <c r="H350" s="195">
        <v>0</v>
      </c>
      <c r="I350" s="187">
        <v>0</v>
      </c>
      <c r="J350" s="187">
        <v>0</v>
      </c>
      <c r="K350" s="187">
        <v>0</v>
      </c>
      <c r="L350" s="187">
        <v>0</v>
      </c>
      <c r="M350" s="187">
        <v>0</v>
      </c>
      <c r="N350" s="187">
        <v>0</v>
      </c>
      <c r="O350" s="187">
        <v>0</v>
      </c>
      <c r="P350" s="187">
        <v>0</v>
      </c>
      <c r="Q350" s="187">
        <v>0</v>
      </c>
      <c r="R350" s="187">
        <v>0</v>
      </c>
      <c r="S350" s="187">
        <v>0</v>
      </c>
      <c r="T350" s="187">
        <v>0</v>
      </c>
      <c r="U350" s="187">
        <v>0</v>
      </c>
      <c r="V350" s="187">
        <v>0</v>
      </c>
      <c r="W350" s="187">
        <v>0</v>
      </c>
      <c r="X350" s="187">
        <v>0</v>
      </c>
      <c r="Y350" s="187">
        <v>0</v>
      </c>
      <c r="Z350" s="187">
        <v>0</v>
      </c>
      <c r="AA350" s="187">
        <v>0</v>
      </c>
      <c r="AB350" s="187">
        <v>0</v>
      </c>
      <c r="AC350" s="187">
        <v>0</v>
      </c>
      <c r="AD350" s="187">
        <v>0</v>
      </c>
      <c r="AE350" s="187">
        <v>0</v>
      </c>
      <c r="AF350" s="187">
        <v>0</v>
      </c>
      <c r="AG350" s="175">
        <v>1</v>
      </c>
      <c r="AH350" s="188">
        <v>337</v>
      </c>
      <c r="AI350" s="92">
        <f t="shared" si="35"/>
        <v>0</v>
      </c>
      <c r="AJ350" s="198">
        <v>0</v>
      </c>
      <c r="AK350" s="196">
        <v>0</v>
      </c>
      <c r="AL350" s="197">
        <v>0</v>
      </c>
      <c r="AN350" s="174">
        <f t="shared" si="30"/>
        <v>0</v>
      </c>
      <c r="AO350" s="174">
        <f t="shared" si="31"/>
        <v>0</v>
      </c>
      <c r="AQ350" s="92">
        <f t="shared" si="32"/>
        <v>0</v>
      </c>
      <c r="AR350" s="92">
        <f t="shared" si="33"/>
        <v>0</v>
      </c>
      <c r="AS350" s="92">
        <f t="shared" si="34"/>
        <v>0</v>
      </c>
      <c r="AU350" s="233">
        <v>0</v>
      </c>
      <c r="AV350" s="234">
        <v>0</v>
      </c>
      <c r="AW350" s="234">
        <v>0</v>
      </c>
      <c r="AX350" s="235">
        <v>0</v>
      </c>
      <c r="AY350" s="233">
        <v>0</v>
      </c>
      <c r="AZ350" s="234">
        <v>0</v>
      </c>
      <c r="BA350" s="234">
        <v>0</v>
      </c>
      <c r="BB350" s="234">
        <v>0</v>
      </c>
      <c r="BC350" s="234">
        <v>0</v>
      </c>
      <c r="BD350" s="235">
        <v>0</v>
      </c>
      <c r="BE350" s="233">
        <v>0</v>
      </c>
      <c r="BF350" s="234">
        <v>0</v>
      </c>
      <c r="BG350" s="234">
        <v>0</v>
      </c>
      <c r="BH350" s="235">
        <v>0</v>
      </c>
      <c r="BI350" s="233">
        <v>0</v>
      </c>
      <c r="BJ350" s="234">
        <v>0</v>
      </c>
      <c r="BK350" s="234">
        <v>0</v>
      </c>
      <c r="BL350" s="234">
        <v>0</v>
      </c>
      <c r="BM350" s="234">
        <v>0</v>
      </c>
      <c r="BN350" s="235">
        <v>0</v>
      </c>
      <c r="BO350" s="233">
        <v>0</v>
      </c>
      <c r="BP350" s="234">
        <v>0</v>
      </c>
      <c r="BQ350" s="234">
        <v>0</v>
      </c>
      <c r="BR350" s="235">
        <v>0</v>
      </c>
      <c r="BS350" s="233">
        <v>0</v>
      </c>
      <c r="BT350" s="234">
        <v>0</v>
      </c>
      <c r="BU350" s="234">
        <v>0</v>
      </c>
      <c r="BV350" s="234">
        <v>0</v>
      </c>
      <c r="BW350" s="234">
        <v>0</v>
      </c>
      <c r="BX350" s="235">
        <v>0</v>
      </c>
    </row>
    <row r="351" spans="1:76">
      <c r="A351" s="186" t="s">
        <v>1186</v>
      </c>
      <c r="B351" s="187">
        <v>0</v>
      </c>
      <c r="C351" s="187">
        <v>0</v>
      </c>
      <c r="D351" s="186">
        <v>16</v>
      </c>
      <c r="E351" s="186">
        <v>17</v>
      </c>
      <c r="F351" s="187">
        <v>5950</v>
      </c>
      <c r="G351" s="187">
        <v>4740</v>
      </c>
      <c r="H351" s="195">
        <v>2150</v>
      </c>
      <c r="I351" s="187">
        <v>171.58999999999992</v>
      </c>
      <c r="J351" s="187">
        <v>-1259</v>
      </c>
      <c r="K351" s="187">
        <v>6916</v>
      </c>
      <c r="L351" s="187">
        <v>5066</v>
      </c>
      <c r="M351" s="187">
        <v>4548</v>
      </c>
      <c r="N351" s="187">
        <v>7746</v>
      </c>
      <c r="O351" s="187">
        <v>2071</v>
      </c>
      <c r="P351" s="187">
        <v>240.22999999999996</v>
      </c>
      <c r="Q351" s="187">
        <v>0</v>
      </c>
      <c r="R351" s="187">
        <v>-265</v>
      </c>
      <c r="S351" s="187">
        <v>-705</v>
      </c>
      <c r="T351" s="187">
        <v>131.22999999999996</v>
      </c>
      <c r="U351" s="187">
        <v>0</v>
      </c>
      <c r="V351" s="187">
        <v>-161</v>
      </c>
      <c r="W351" s="187">
        <v>238</v>
      </c>
      <c r="X351" s="187">
        <v>1021</v>
      </c>
      <c r="Y351" s="187">
        <v>0</v>
      </c>
      <c r="Z351" s="187">
        <v>0</v>
      </c>
      <c r="AA351" s="187">
        <v>-161</v>
      </c>
      <c r="AB351" s="187">
        <v>-161</v>
      </c>
      <c r="AC351" s="187">
        <v>-161</v>
      </c>
      <c r="AD351" s="187">
        <v>-161</v>
      </c>
      <c r="AE351" s="187">
        <v>-161</v>
      </c>
      <c r="AF351" s="187">
        <v>-454</v>
      </c>
      <c r="AG351" s="175">
        <v>9.6999999999999993</v>
      </c>
      <c r="AH351" s="188">
        <v>338</v>
      </c>
      <c r="AI351" s="92">
        <f t="shared" si="35"/>
        <v>0</v>
      </c>
      <c r="AJ351" s="198">
        <v>-61</v>
      </c>
      <c r="AK351" s="196">
        <v>-73</v>
      </c>
      <c r="AL351" s="197">
        <v>-27</v>
      </c>
      <c r="AN351" s="174">
        <f t="shared" si="30"/>
        <v>2150.23</v>
      </c>
      <c r="AO351" s="174">
        <f t="shared" si="31"/>
        <v>-0.23000000000001819</v>
      </c>
      <c r="AQ351" s="92">
        <f t="shared" si="32"/>
        <v>5950</v>
      </c>
      <c r="AR351" s="92">
        <f t="shared" si="33"/>
        <v>0</v>
      </c>
      <c r="AS351" s="92">
        <f t="shared" si="34"/>
        <v>1210</v>
      </c>
      <c r="AU351" s="233">
        <v>-705</v>
      </c>
      <c r="AV351" s="234">
        <v>-705</v>
      </c>
      <c r="AW351" s="234">
        <v>-73</v>
      </c>
      <c r="AX351" s="235">
        <v>-632</v>
      </c>
      <c r="AY351" s="233">
        <v>-73</v>
      </c>
      <c r="AZ351" s="234">
        <v>-73</v>
      </c>
      <c r="BA351" s="234">
        <v>-73</v>
      </c>
      <c r="BB351" s="234">
        <v>-73</v>
      </c>
      <c r="BC351" s="234">
        <v>-73</v>
      </c>
      <c r="BD351" s="235">
        <v>-267</v>
      </c>
      <c r="BE351" s="233">
        <v>-265</v>
      </c>
      <c r="BF351" s="234">
        <v>-265</v>
      </c>
      <c r="BG351" s="234">
        <v>-27</v>
      </c>
      <c r="BH351" s="235">
        <v>-238</v>
      </c>
      <c r="BI351" s="233">
        <v>-27</v>
      </c>
      <c r="BJ351" s="234">
        <v>-27</v>
      </c>
      <c r="BK351" s="234">
        <v>-27</v>
      </c>
      <c r="BL351" s="234">
        <v>-27</v>
      </c>
      <c r="BM351" s="234">
        <v>-27</v>
      </c>
      <c r="BN351" s="235">
        <v>-103</v>
      </c>
      <c r="BO351" s="233">
        <v>-511</v>
      </c>
      <c r="BP351" s="234">
        <v>-450</v>
      </c>
      <c r="BQ351" s="234">
        <v>-61</v>
      </c>
      <c r="BR351" s="235">
        <v>-389</v>
      </c>
      <c r="BS351" s="233">
        <v>-61</v>
      </c>
      <c r="BT351" s="234">
        <v>-61</v>
      </c>
      <c r="BU351" s="234">
        <v>-61</v>
      </c>
      <c r="BV351" s="234">
        <v>-61</v>
      </c>
      <c r="BW351" s="234">
        <v>-61</v>
      </c>
      <c r="BX351" s="235">
        <v>-84</v>
      </c>
    </row>
    <row r="352" spans="1:76">
      <c r="A352" s="186" t="s">
        <v>1187</v>
      </c>
      <c r="B352" s="187">
        <v>0</v>
      </c>
      <c r="C352" s="187">
        <v>0</v>
      </c>
      <c r="D352" s="186">
        <v>0</v>
      </c>
      <c r="E352" s="186">
        <v>0</v>
      </c>
      <c r="F352" s="187">
        <v>0</v>
      </c>
      <c r="G352" s="187">
        <v>0</v>
      </c>
      <c r="H352" s="195">
        <v>0</v>
      </c>
      <c r="I352" s="187">
        <v>0</v>
      </c>
      <c r="J352" s="187">
        <v>0</v>
      </c>
      <c r="K352" s="187">
        <v>0</v>
      </c>
      <c r="L352" s="187">
        <v>0</v>
      </c>
      <c r="M352" s="187">
        <v>0</v>
      </c>
      <c r="N352" s="187">
        <v>0</v>
      </c>
      <c r="O352" s="187">
        <v>0</v>
      </c>
      <c r="P352" s="187">
        <v>0</v>
      </c>
      <c r="Q352" s="187">
        <v>0</v>
      </c>
      <c r="R352" s="187">
        <v>0</v>
      </c>
      <c r="S352" s="187">
        <v>0</v>
      </c>
      <c r="T352" s="187">
        <v>0</v>
      </c>
      <c r="U352" s="187">
        <v>0</v>
      </c>
      <c r="V352" s="187">
        <v>0</v>
      </c>
      <c r="W352" s="187">
        <v>0</v>
      </c>
      <c r="X352" s="187">
        <v>0</v>
      </c>
      <c r="Y352" s="187">
        <v>0</v>
      </c>
      <c r="Z352" s="187">
        <v>0</v>
      </c>
      <c r="AA352" s="187">
        <v>0</v>
      </c>
      <c r="AB352" s="187">
        <v>0</v>
      </c>
      <c r="AC352" s="187">
        <v>0</v>
      </c>
      <c r="AD352" s="187">
        <v>0</v>
      </c>
      <c r="AE352" s="187">
        <v>0</v>
      </c>
      <c r="AF352" s="187">
        <v>0</v>
      </c>
      <c r="AG352" s="175">
        <v>1</v>
      </c>
      <c r="AH352" s="188">
        <v>336</v>
      </c>
      <c r="AI352" s="92">
        <f t="shared" si="35"/>
        <v>0</v>
      </c>
      <c r="AJ352" s="198">
        <v>0</v>
      </c>
      <c r="AK352" s="196">
        <v>0</v>
      </c>
      <c r="AL352" s="197">
        <v>0</v>
      </c>
      <c r="AN352" s="174">
        <f t="shared" si="30"/>
        <v>0</v>
      </c>
      <c r="AO352" s="174">
        <f t="shared" si="31"/>
        <v>0</v>
      </c>
      <c r="AQ352" s="92">
        <f t="shared" si="32"/>
        <v>0</v>
      </c>
      <c r="AR352" s="92">
        <f t="shared" si="33"/>
        <v>0</v>
      </c>
      <c r="AS352" s="92">
        <f t="shared" si="34"/>
        <v>0</v>
      </c>
      <c r="AU352" s="233">
        <v>0</v>
      </c>
      <c r="AV352" s="234">
        <v>0</v>
      </c>
      <c r="AW352" s="234">
        <v>0</v>
      </c>
      <c r="AX352" s="235">
        <v>0</v>
      </c>
      <c r="AY352" s="233">
        <v>0</v>
      </c>
      <c r="AZ352" s="234">
        <v>0</v>
      </c>
      <c r="BA352" s="234">
        <v>0</v>
      </c>
      <c r="BB352" s="234">
        <v>0</v>
      </c>
      <c r="BC352" s="234">
        <v>0</v>
      </c>
      <c r="BD352" s="235">
        <v>0</v>
      </c>
      <c r="BE352" s="233">
        <v>0</v>
      </c>
      <c r="BF352" s="234">
        <v>0</v>
      </c>
      <c r="BG352" s="234">
        <v>0</v>
      </c>
      <c r="BH352" s="235">
        <v>0</v>
      </c>
      <c r="BI352" s="233">
        <v>0</v>
      </c>
      <c r="BJ352" s="234">
        <v>0</v>
      </c>
      <c r="BK352" s="234">
        <v>0</v>
      </c>
      <c r="BL352" s="234">
        <v>0</v>
      </c>
      <c r="BM352" s="234">
        <v>0</v>
      </c>
      <c r="BN352" s="235">
        <v>0</v>
      </c>
      <c r="BO352" s="233">
        <v>0</v>
      </c>
      <c r="BP352" s="234">
        <v>0</v>
      </c>
      <c r="BQ352" s="234">
        <v>0</v>
      </c>
      <c r="BR352" s="235">
        <v>0</v>
      </c>
      <c r="BS352" s="233">
        <v>0</v>
      </c>
      <c r="BT352" s="234">
        <v>0</v>
      </c>
      <c r="BU352" s="234">
        <v>0</v>
      </c>
      <c r="BV352" s="234">
        <v>0</v>
      </c>
      <c r="BW352" s="234">
        <v>0</v>
      </c>
      <c r="BX352" s="235">
        <v>0</v>
      </c>
    </row>
    <row r="353" spans="1:76">
      <c r="A353" s="186" t="s">
        <v>1188</v>
      </c>
      <c r="B353" s="187">
        <v>0</v>
      </c>
      <c r="C353" s="187">
        <v>0</v>
      </c>
      <c r="D353" s="186">
        <v>4</v>
      </c>
      <c r="E353" s="186">
        <v>8</v>
      </c>
      <c r="F353" s="187">
        <v>17305</v>
      </c>
      <c r="G353" s="187">
        <v>14747</v>
      </c>
      <c r="H353" s="195">
        <v>1287</v>
      </c>
      <c r="I353" s="187">
        <v>119.57</v>
      </c>
      <c r="J353" s="187">
        <v>1003</v>
      </c>
      <c r="K353" s="187">
        <v>18217</v>
      </c>
      <c r="L353" s="187">
        <v>16357</v>
      </c>
      <c r="M353" s="187">
        <v>15789</v>
      </c>
      <c r="N353" s="187">
        <v>18954</v>
      </c>
      <c r="O353" s="187">
        <v>646</v>
      </c>
      <c r="P353" s="187">
        <v>547.02</v>
      </c>
      <c r="Q353" s="187">
        <v>0</v>
      </c>
      <c r="R353" s="187">
        <v>-215</v>
      </c>
      <c r="S353" s="187">
        <v>1611</v>
      </c>
      <c r="T353" s="187">
        <v>31.019999999999982</v>
      </c>
      <c r="U353" s="187">
        <v>0</v>
      </c>
      <c r="V353" s="187">
        <v>94</v>
      </c>
      <c r="W353" s="187">
        <v>190</v>
      </c>
      <c r="X353" s="187">
        <v>233</v>
      </c>
      <c r="Y353" s="187">
        <v>0</v>
      </c>
      <c r="Z353" s="187">
        <v>1426</v>
      </c>
      <c r="AA353" s="187">
        <v>94</v>
      </c>
      <c r="AB353" s="187">
        <v>94</v>
      </c>
      <c r="AC353" s="187">
        <v>94</v>
      </c>
      <c r="AD353" s="187">
        <v>125</v>
      </c>
      <c r="AE353" s="187">
        <v>160</v>
      </c>
      <c r="AF353" s="187">
        <v>436</v>
      </c>
      <c r="AG353" s="175">
        <v>8.6999999999999993</v>
      </c>
      <c r="AH353" s="188">
        <v>339</v>
      </c>
      <c r="AI353" s="92">
        <f t="shared" si="35"/>
        <v>0</v>
      </c>
      <c r="AJ353" s="198">
        <v>-66</v>
      </c>
      <c r="AK353" s="196">
        <v>185</v>
      </c>
      <c r="AL353" s="197">
        <v>-25</v>
      </c>
      <c r="AN353" s="174">
        <f t="shared" si="30"/>
        <v>1287.02</v>
      </c>
      <c r="AO353" s="174">
        <f t="shared" si="31"/>
        <v>-1.999999999998181E-2</v>
      </c>
      <c r="AQ353" s="92">
        <f t="shared" si="32"/>
        <v>17305</v>
      </c>
      <c r="AR353" s="92">
        <f t="shared" si="33"/>
        <v>0</v>
      </c>
      <c r="AS353" s="92">
        <f t="shared" si="34"/>
        <v>2558</v>
      </c>
      <c r="AU353" s="233">
        <v>1611</v>
      </c>
      <c r="AV353" s="234">
        <v>1611</v>
      </c>
      <c r="AW353" s="234">
        <v>185</v>
      </c>
      <c r="AX353" s="235">
        <v>1426</v>
      </c>
      <c r="AY353" s="233">
        <v>185</v>
      </c>
      <c r="AZ353" s="234">
        <v>185</v>
      </c>
      <c r="BA353" s="234">
        <v>185</v>
      </c>
      <c r="BB353" s="234">
        <v>185</v>
      </c>
      <c r="BC353" s="234">
        <v>185</v>
      </c>
      <c r="BD353" s="235">
        <v>501</v>
      </c>
      <c r="BE353" s="233">
        <v>-215</v>
      </c>
      <c r="BF353" s="234">
        <v>-215</v>
      </c>
      <c r="BG353" s="234">
        <v>-25</v>
      </c>
      <c r="BH353" s="235">
        <v>-190</v>
      </c>
      <c r="BI353" s="233">
        <v>-25</v>
      </c>
      <c r="BJ353" s="234">
        <v>-25</v>
      </c>
      <c r="BK353" s="234">
        <v>-25</v>
      </c>
      <c r="BL353" s="234">
        <v>-25</v>
      </c>
      <c r="BM353" s="234">
        <v>-25</v>
      </c>
      <c r="BN353" s="235">
        <v>-65</v>
      </c>
      <c r="BO353" s="233">
        <v>-365</v>
      </c>
      <c r="BP353" s="234">
        <v>-299</v>
      </c>
      <c r="BQ353" s="234">
        <v>-66</v>
      </c>
      <c r="BR353" s="235">
        <v>-233</v>
      </c>
      <c r="BS353" s="233">
        <v>-66</v>
      </c>
      <c r="BT353" s="234">
        <v>-66</v>
      </c>
      <c r="BU353" s="234">
        <v>-66</v>
      </c>
      <c r="BV353" s="234">
        <v>-35</v>
      </c>
      <c r="BW353" s="234">
        <v>0</v>
      </c>
      <c r="BX353" s="235">
        <v>0</v>
      </c>
    </row>
    <row r="354" spans="1:76">
      <c r="A354" s="186" t="s">
        <v>1189</v>
      </c>
      <c r="B354" s="187">
        <v>0</v>
      </c>
      <c r="C354" s="187">
        <v>0</v>
      </c>
      <c r="D354" s="186">
        <v>0</v>
      </c>
      <c r="E354" s="186">
        <v>0</v>
      </c>
      <c r="F354" s="187">
        <v>0</v>
      </c>
      <c r="G354" s="187">
        <v>0</v>
      </c>
      <c r="H354" s="195">
        <v>0</v>
      </c>
      <c r="I354" s="187">
        <v>0</v>
      </c>
      <c r="J354" s="187">
        <v>0</v>
      </c>
      <c r="K354" s="187">
        <v>0</v>
      </c>
      <c r="L354" s="187">
        <v>0</v>
      </c>
      <c r="M354" s="187">
        <v>0</v>
      </c>
      <c r="N354" s="187">
        <v>0</v>
      </c>
      <c r="O354" s="187">
        <v>0</v>
      </c>
      <c r="P354" s="187">
        <v>0</v>
      </c>
      <c r="Q354" s="187">
        <v>0</v>
      </c>
      <c r="R354" s="187">
        <v>0</v>
      </c>
      <c r="S354" s="187">
        <v>0</v>
      </c>
      <c r="T354" s="187">
        <v>0</v>
      </c>
      <c r="U354" s="187">
        <v>0</v>
      </c>
      <c r="V354" s="187">
        <v>0</v>
      </c>
      <c r="W354" s="187">
        <v>0</v>
      </c>
      <c r="X354" s="187">
        <v>0</v>
      </c>
      <c r="Y354" s="187">
        <v>0</v>
      </c>
      <c r="Z354" s="187">
        <v>0</v>
      </c>
      <c r="AA354" s="187">
        <v>0</v>
      </c>
      <c r="AB354" s="187">
        <v>0</v>
      </c>
      <c r="AC354" s="187">
        <v>0</v>
      </c>
      <c r="AD354" s="187">
        <v>0</v>
      </c>
      <c r="AE354" s="187">
        <v>0</v>
      </c>
      <c r="AF354" s="187">
        <v>0</v>
      </c>
      <c r="AG354" s="175">
        <v>1</v>
      </c>
      <c r="AH354" s="188">
        <v>340</v>
      </c>
      <c r="AI354" s="92">
        <f t="shared" si="35"/>
        <v>0</v>
      </c>
      <c r="AJ354" s="198">
        <v>0</v>
      </c>
      <c r="AK354" s="196">
        <v>0</v>
      </c>
      <c r="AL354" s="197">
        <v>0</v>
      </c>
      <c r="AN354" s="174">
        <f t="shared" si="30"/>
        <v>0</v>
      </c>
      <c r="AO354" s="174">
        <f t="shared" si="31"/>
        <v>0</v>
      </c>
      <c r="AQ354" s="92">
        <f t="shared" si="32"/>
        <v>0</v>
      </c>
      <c r="AR354" s="92">
        <f t="shared" si="33"/>
        <v>0</v>
      </c>
      <c r="AS354" s="92">
        <f t="shared" si="34"/>
        <v>0</v>
      </c>
      <c r="AU354" s="233">
        <v>0</v>
      </c>
      <c r="AV354" s="234">
        <v>0</v>
      </c>
      <c r="AW354" s="234">
        <v>0</v>
      </c>
      <c r="AX354" s="235">
        <v>0</v>
      </c>
      <c r="AY354" s="233">
        <v>0</v>
      </c>
      <c r="AZ354" s="234">
        <v>0</v>
      </c>
      <c r="BA354" s="234">
        <v>0</v>
      </c>
      <c r="BB354" s="234">
        <v>0</v>
      </c>
      <c r="BC354" s="234">
        <v>0</v>
      </c>
      <c r="BD354" s="235">
        <v>0</v>
      </c>
      <c r="BE354" s="233">
        <v>0</v>
      </c>
      <c r="BF354" s="234">
        <v>0</v>
      </c>
      <c r="BG354" s="234">
        <v>0</v>
      </c>
      <c r="BH354" s="235">
        <v>0</v>
      </c>
      <c r="BI354" s="233">
        <v>0</v>
      </c>
      <c r="BJ354" s="234">
        <v>0</v>
      </c>
      <c r="BK354" s="234">
        <v>0</v>
      </c>
      <c r="BL354" s="234">
        <v>0</v>
      </c>
      <c r="BM354" s="234">
        <v>0</v>
      </c>
      <c r="BN354" s="235">
        <v>0</v>
      </c>
      <c r="BO354" s="233">
        <v>0</v>
      </c>
      <c r="BP354" s="234">
        <v>0</v>
      </c>
      <c r="BQ354" s="234">
        <v>0</v>
      </c>
      <c r="BR354" s="235">
        <v>0</v>
      </c>
      <c r="BS354" s="233">
        <v>0</v>
      </c>
      <c r="BT354" s="234">
        <v>0</v>
      </c>
      <c r="BU354" s="234">
        <v>0</v>
      </c>
      <c r="BV354" s="234">
        <v>0</v>
      </c>
      <c r="BW354" s="234">
        <v>0</v>
      </c>
      <c r="BX354" s="235">
        <v>0</v>
      </c>
    </row>
    <row r="355" spans="1:76">
      <c r="A355" s="186" t="s">
        <v>1190</v>
      </c>
      <c r="B355" s="187">
        <v>0</v>
      </c>
      <c r="C355" s="187">
        <v>0</v>
      </c>
      <c r="D355" s="186">
        <v>56</v>
      </c>
      <c r="E355" s="186">
        <v>60</v>
      </c>
      <c r="F355" s="187">
        <v>40158</v>
      </c>
      <c r="G355" s="187">
        <v>54230</v>
      </c>
      <c r="H355" s="195">
        <v>7641</v>
      </c>
      <c r="I355" s="187">
        <v>235.48000000000025</v>
      </c>
      <c r="J355" s="187">
        <v>-22459</v>
      </c>
      <c r="K355" s="187">
        <v>43239</v>
      </c>
      <c r="L355" s="187">
        <v>37334</v>
      </c>
      <c r="M355" s="187">
        <v>35329</v>
      </c>
      <c r="N355" s="187">
        <v>45968</v>
      </c>
      <c r="O355" s="187">
        <v>8216</v>
      </c>
      <c r="P355" s="187">
        <v>2204.29</v>
      </c>
      <c r="Q355" s="187">
        <v>0</v>
      </c>
      <c r="R355" s="187">
        <v>-25577</v>
      </c>
      <c r="S355" s="187">
        <v>2121</v>
      </c>
      <c r="T355" s="187">
        <v>1036.29</v>
      </c>
      <c r="U355" s="187">
        <v>0</v>
      </c>
      <c r="V355" s="187">
        <v>-2780</v>
      </c>
      <c r="W355" s="187">
        <v>22797</v>
      </c>
      <c r="X355" s="187">
        <v>1552</v>
      </c>
      <c r="Y355" s="187">
        <v>0</v>
      </c>
      <c r="Z355" s="187">
        <v>1890</v>
      </c>
      <c r="AA355" s="187">
        <v>-2780</v>
      </c>
      <c r="AB355" s="187">
        <v>-2780</v>
      </c>
      <c r="AC355" s="187">
        <v>-2780</v>
      </c>
      <c r="AD355" s="187">
        <v>-2780</v>
      </c>
      <c r="AE355" s="187">
        <v>-2780</v>
      </c>
      <c r="AF355" s="187">
        <v>-8559</v>
      </c>
      <c r="AG355" s="175">
        <v>9.1999999999999993</v>
      </c>
      <c r="AH355" s="188">
        <v>341</v>
      </c>
      <c r="AI355" s="92">
        <f t="shared" si="35"/>
        <v>0</v>
      </c>
      <c r="AJ355" s="198">
        <v>-231</v>
      </c>
      <c r="AK355" s="196">
        <v>231</v>
      </c>
      <c r="AL355" s="197">
        <v>-2780</v>
      </c>
      <c r="AN355" s="174">
        <f t="shared" si="30"/>
        <v>7640.2900000000009</v>
      </c>
      <c r="AO355" s="174">
        <f t="shared" si="31"/>
        <v>0.70999999999912689</v>
      </c>
      <c r="AQ355" s="92">
        <f t="shared" si="32"/>
        <v>40158</v>
      </c>
      <c r="AR355" s="92">
        <f t="shared" si="33"/>
        <v>0</v>
      </c>
      <c r="AS355" s="92">
        <f t="shared" si="34"/>
        <v>-14072</v>
      </c>
      <c r="AU355" s="233">
        <v>2121</v>
      </c>
      <c r="AV355" s="234">
        <v>2121</v>
      </c>
      <c r="AW355" s="234">
        <v>231</v>
      </c>
      <c r="AX355" s="235">
        <v>1890</v>
      </c>
      <c r="AY355" s="233">
        <v>231</v>
      </c>
      <c r="AZ355" s="234">
        <v>231</v>
      </c>
      <c r="BA355" s="234">
        <v>231</v>
      </c>
      <c r="BB355" s="234">
        <v>231</v>
      </c>
      <c r="BC355" s="234">
        <v>231</v>
      </c>
      <c r="BD355" s="235">
        <v>735</v>
      </c>
      <c r="BE355" s="233">
        <v>-25578</v>
      </c>
      <c r="BF355" s="234">
        <v>-25578</v>
      </c>
      <c r="BG355" s="234">
        <v>-2780</v>
      </c>
      <c r="BH355" s="235">
        <v>-22798</v>
      </c>
      <c r="BI355" s="233">
        <v>-2780</v>
      </c>
      <c r="BJ355" s="234">
        <v>-2780</v>
      </c>
      <c r="BK355" s="234">
        <v>-2780</v>
      </c>
      <c r="BL355" s="234">
        <v>-2780</v>
      </c>
      <c r="BM355" s="234">
        <v>-2780</v>
      </c>
      <c r="BN355" s="235">
        <v>-8898</v>
      </c>
      <c r="BO355" s="233">
        <v>-2014</v>
      </c>
      <c r="BP355" s="234">
        <v>-1783</v>
      </c>
      <c r="BQ355" s="234">
        <v>-231</v>
      </c>
      <c r="BR355" s="235">
        <v>-1552</v>
      </c>
      <c r="BS355" s="233">
        <v>-231</v>
      </c>
      <c r="BT355" s="234">
        <v>-231</v>
      </c>
      <c r="BU355" s="234">
        <v>-231</v>
      </c>
      <c r="BV355" s="234">
        <v>-231</v>
      </c>
      <c r="BW355" s="234">
        <v>-231</v>
      </c>
      <c r="BX355" s="235">
        <v>-397</v>
      </c>
    </row>
    <row r="356" spans="1:76">
      <c r="A356" s="186" t="s">
        <v>1191</v>
      </c>
      <c r="B356" s="187">
        <v>0</v>
      </c>
      <c r="C356" s="187">
        <v>0</v>
      </c>
      <c r="D356" s="186">
        <v>0</v>
      </c>
      <c r="E356" s="186">
        <v>0</v>
      </c>
      <c r="F356" s="187">
        <v>0</v>
      </c>
      <c r="G356" s="187">
        <v>0</v>
      </c>
      <c r="H356" s="195">
        <v>0</v>
      </c>
      <c r="I356" s="187">
        <v>0</v>
      </c>
      <c r="J356" s="187">
        <v>0</v>
      </c>
      <c r="K356" s="187">
        <v>0</v>
      </c>
      <c r="L356" s="187">
        <v>0</v>
      </c>
      <c r="M356" s="187">
        <v>0</v>
      </c>
      <c r="N356" s="187">
        <v>0</v>
      </c>
      <c r="O356" s="187">
        <v>0</v>
      </c>
      <c r="P356" s="187">
        <v>0</v>
      </c>
      <c r="Q356" s="187">
        <v>0</v>
      </c>
      <c r="R356" s="187">
        <v>0</v>
      </c>
      <c r="S356" s="187">
        <v>0</v>
      </c>
      <c r="T356" s="187">
        <v>0</v>
      </c>
      <c r="U356" s="187">
        <v>0</v>
      </c>
      <c r="V356" s="187">
        <v>0</v>
      </c>
      <c r="W356" s="187">
        <v>0</v>
      </c>
      <c r="X356" s="187">
        <v>0</v>
      </c>
      <c r="Y356" s="187">
        <v>0</v>
      </c>
      <c r="Z356" s="187">
        <v>0</v>
      </c>
      <c r="AA356" s="187">
        <v>0</v>
      </c>
      <c r="AB356" s="187">
        <v>0</v>
      </c>
      <c r="AC356" s="187">
        <v>0</v>
      </c>
      <c r="AD356" s="187">
        <v>0</v>
      </c>
      <c r="AE356" s="187">
        <v>0</v>
      </c>
      <c r="AF356" s="187">
        <v>0</v>
      </c>
      <c r="AG356" s="175">
        <v>1</v>
      </c>
      <c r="AH356" s="188">
        <v>342</v>
      </c>
      <c r="AI356" s="92">
        <f t="shared" si="35"/>
        <v>0</v>
      </c>
      <c r="AJ356" s="198">
        <v>0</v>
      </c>
      <c r="AK356" s="196">
        <v>0</v>
      </c>
      <c r="AL356" s="197">
        <v>0</v>
      </c>
      <c r="AN356" s="174">
        <f t="shared" si="30"/>
        <v>0</v>
      </c>
      <c r="AO356" s="174">
        <f t="shared" si="31"/>
        <v>0</v>
      </c>
      <c r="AQ356" s="92">
        <f t="shared" si="32"/>
        <v>0</v>
      </c>
      <c r="AR356" s="92">
        <f t="shared" si="33"/>
        <v>0</v>
      </c>
      <c r="AS356" s="92">
        <f t="shared" si="34"/>
        <v>0</v>
      </c>
      <c r="AU356" s="233">
        <v>0</v>
      </c>
      <c r="AV356" s="234">
        <v>0</v>
      </c>
      <c r="AW356" s="234">
        <v>0</v>
      </c>
      <c r="AX356" s="235">
        <v>0</v>
      </c>
      <c r="AY356" s="233">
        <v>0</v>
      </c>
      <c r="AZ356" s="234">
        <v>0</v>
      </c>
      <c r="BA356" s="234">
        <v>0</v>
      </c>
      <c r="BB356" s="234">
        <v>0</v>
      </c>
      <c r="BC356" s="234">
        <v>0</v>
      </c>
      <c r="BD356" s="235">
        <v>0</v>
      </c>
      <c r="BE356" s="233">
        <v>0</v>
      </c>
      <c r="BF356" s="234">
        <v>0</v>
      </c>
      <c r="BG356" s="234">
        <v>0</v>
      </c>
      <c r="BH356" s="235">
        <v>0</v>
      </c>
      <c r="BI356" s="233">
        <v>0</v>
      </c>
      <c r="BJ356" s="234">
        <v>0</v>
      </c>
      <c r="BK356" s="234">
        <v>0</v>
      </c>
      <c r="BL356" s="234">
        <v>0</v>
      </c>
      <c r="BM356" s="234">
        <v>0</v>
      </c>
      <c r="BN356" s="235">
        <v>0</v>
      </c>
      <c r="BO356" s="233">
        <v>0</v>
      </c>
      <c r="BP356" s="234">
        <v>0</v>
      </c>
      <c r="BQ356" s="234">
        <v>0</v>
      </c>
      <c r="BR356" s="235">
        <v>0</v>
      </c>
      <c r="BS356" s="233">
        <v>0</v>
      </c>
      <c r="BT356" s="234">
        <v>0</v>
      </c>
      <c r="BU356" s="234">
        <v>0</v>
      </c>
      <c r="BV356" s="234">
        <v>0</v>
      </c>
      <c r="BW356" s="234">
        <v>0</v>
      </c>
      <c r="BX356" s="235">
        <v>0</v>
      </c>
    </row>
    <row r="357" spans="1:76">
      <c r="A357" s="186" t="s">
        <v>1192</v>
      </c>
      <c r="B357" s="187">
        <v>0</v>
      </c>
      <c r="C357" s="187">
        <v>0</v>
      </c>
      <c r="D357" s="186">
        <v>0</v>
      </c>
      <c r="E357" s="186">
        <v>0</v>
      </c>
      <c r="F357" s="187">
        <v>0</v>
      </c>
      <c r="G357" s="187">
        <v>0</v>
      </c>
      <c r="H357" s="195">
        <v>0</v>
      </c>
      <c r="I357" s="187">
        <v>0</v>
      </c>
      <c r="J357" s="187">
        <v>0</v>
      </c>
      <c r="K357" s="187">
        <v>0</v>
      </c>
      <c r="L357" s="187">
        <v>0</v>
      </c>
      <c r="M357" s="187">
        <v>0</v>
      </c>
      <c r="N357" s="187">
        <v>0</v>
      </c>
      <c r="O357" s="187">
        <v>0</v>
      </c>
      <c r="P357" s="187">
        <v>0</v>
      </c>
      <c r="Q357" s="187">
        <v>0</v>
      </c>
      <c r="R357" s="187">
        <v>0</v>
      </c>
      <c r="S357" s="187">
        <v>0</v>
      </c>
      <c r="T357" s="187">
        <v>0</v>
      </c>
      <c r="U357" s="187">
        <v>0</v>
      </c>
      <c r="V357" s="187">
        <v>0</v>
      </c>
      <c r="W357" s="187">
        <v>0</v>
      </c>
      <c r="X357" s="187">
        <v>0</v>
      </c>
      <c r="Y357" s="187">
        <v>0</v>
      </c>
      <c r="Z357" s="187">
        <v>0</v>
      </c>
      <c r="AA357" s="187">
        <v>0</v>
      </c>
      <c r="AB357" s="187">
        <v>0</v>
      </c>
      <c r="AC357" s="187">
        <v>0</v>
      </c>
      <c r="AD357" s="187">
        <v>0</v>
      </c>
      <c r="AE357" s="187">
        <v>0</v>
      </c>
      <c r="AF357" s="187">
        <v>0</v>
      </c>
      <c r="AG357" s="175">
        <v>1</v>
      </c>
      <c r="AH357" s="188">
        <v>343</v>
      </c>
      <c r="AI357" s="92">
        <f t="shared" si="35"/>
        <v>0</v>
      </c>
      <c r="AJ357" s="198">
        <v>0</v>
      </c>
      <c r="AK357" s="196">
        <v>0</v>
      </c>
      <c r="AL357" s="197">
        <v>0</v>
      </c>
      <c r="AN357" s="174">
        <f t="shared" si="30"/>
        <v>0</v>
      </c>
      <c r="AO357" s="174">
        <f t="shared" si="31"/>
        <v>0</v>
      </c>
      <c r="AQ357" s="92">
        <f t="shared" si="32"/>
        <v>0</v>
      </c>
      <c r="AR357" s="92">
        <f t="shared" si="33"/>
        <v>0</v>
      </c>
      <c r="AS357" s="92">
        <f t="shared" si="34"/>
        <v>0</v>
      </c>
      <c r="AU357" s="233">
        <v>0</v>
      </c>
      <c r="AV357" s="234">
        <v>0</v>
      </c>
      <c r="AW357" s="234">
        <v>0</v>
      </c>
      <c r="AX357" s="235">
        <v>0</v>
      </c>
      <c r="AY357" s="233">
        <v>0</v>
      </c>
      <c r="AZ357" s="234">
        <v>0</v>
      </c>
      <c r="BA357" s="234">
        <v>0</v>
      </c>
      <c r="BB357" s="234">
        <v>0</v>
      </c>
      <c r="BC357" s="234">
        <v>0</v>
      </c>
      <c r="BD357" s="235">
        <v>0</v>
      </c>
      <c r="BE357" s="233">
        <v>0</v>
      </c>
      <c r="BF357" s="234">
        <v>0</v>
      </c>
      <c r="BG357" s="234">
        <v>0</v>
      </c>
      <c r="BH357" s="235">
        <v>0</v>
      </c>
      <c r="BI357" s="233">
        <v>0</v>
      </c>
      <c r="BJ357" s="234">
        <v>0</v>
      </c>
      <c r="BK357" s="234">
        <v>0</v>
      </c>
      <c r="BL357" s="234">
        <v>0</v>
      </c>
      <c r="BM357" s="234">
        <v>0</v>
      </c>
      <c r="BN357" s="235">
        <v>0</v>
      </c>
      <c r="BO357" s="233">
        <v>0</v>
      </c>
      <c r="BP357" s="234">
        <v>0</v>
      </c>
      <c r="BQ357" s="234">
        <v>0</v>
      </c>
      <c r="BR357" s="235">
        <v>0</v>
      </c>
      <c r="BS357" s="233">
        <v>0</v>
      </c>
      <c r="BT357" s="234">
        <v>0</v>
      </c>
      <c r="BU357" s="234">
        <v>0</v>
      </c>
      <c r="BV357" s="234">
        <v>0</v>
      </c>
      <c r="BW357" s="234">
        <v>0</v>
      </c>
      <c r="BX357" s="235">
        <v>0</v>
      </c>
    </row>
    <row r="358" spans="1:76">
      <c r="A358" s="186" t="s">
        <v>1193</v>
      </c>
      <c r="B358" s="187">
        <v>0</v>
      </c>
      <c r="C358" s="187">
        <v>0</v>
      </c>
      <c r="D358" s="186">
        <v>0</v>
      </c>
      <c r="E358" s="186">
        <v>0</v>
      </c>
      <c r="F358" s="187">
        <v>0</v>
      </c>
      <c r="G358" s="187">
        <v>0</v>
      </c>
      <c r="H358" s="195">
        <v>0</v>
      </c>
      <c r="I358" s="187">
        <v>0</v>
      </c>
      <c r="J358" s="187">
        <v>0</v>
      </c>
      <c r="K358" s="187">
        <v>0</v>
      </c>
      <c r="L358" s="187">
        <v>0</v>
      </c>
      <c r="M358" s="187">
        <v>0</v>
      </c>
      <c r="N358" s="187">
        <v>0</v>
      </c>
      <c r="O358" s="187">
        <v>0</v>
      </c>
      <c r="P358" s="187">
        <v>0</v>
      </c>
      <c r="Q358" s="187">
        <v>0</v>
      </c>
      <c r="R358" s="187">
        <v>0</v>
      </c>
      <c r="S358" s="187">
        <v>0</v>
      </c>
      <c r="T358" s="187">
        <v>0</v>
      </c>
      <c r="U358" s="187">
        <v>0</v>
      </c>
      <c r="V358" s="187">
        <v>0</v>
      </c>
      <c r="W358" s="187">
        <v>0</v>
      </c>
      <c r="X358" s="187">
        <v>0</v>
      </c>
      <c r="Y358" s="187">
        <v>0</v>
      </c>
      <c r="Z358" s="187">
        <v>0</v>
      </c>
      <c r="AA358" s="187">
        <v>0</v>
      </c>
      <c r="AB358" s="187">
        <v>0</v>
      </c>
      <c r="AC358" s="187">
        <v>0</v>
      </c>
      <c r="AD358" s="187">
        <v>0</v>
      </c>
      <c r="AE358" s="187">
        <v>0</v>
      </c>
      <c r="AF358" s="187">
        <v>0</v>
      </c>
      <c r="AG358" s="175">
        <v>1</v>
      </c>
      <c r="AH358" s="188">
        <v>997</v>
      </c>
      <c r="AI358" s="92">
        <f t="shared" si="35"/>
        <v>0</v>
      </c>
      <c r="AJ358" s="198">
        <v>0</v>
      </c>
      <c r="AK358" s="196">
        <v>0</v>
      </c>
      <c r="AL358" s="197">
        <v>0</v>
      </c>
      <c r="AN358" s="174">
        <f t="shared" si="30"/>
        <v>0</v>
      </c>
      <c r="AO358" s="174">
        <f t="shared" si="31"/>
        <v>0</v>
      </c>
      <c r="AQ358" s="92">
        <f t="shared" si="32"/>
        <v>0</v>
      </c>
      <c r="AR358" s="92">
        <f t="shared" si="33"/>
        <v>0</v>
      </c>
      <c r="AS358" s="92">
        <f t="shared" si="34"/>
        <v>0</v>
      </c>
      <c r="AU358" s="233">
        <v>0</v>
      </c>
      <c r="AV358" s="234">
        <v>0</v>
      </c>
      <c r="AW358" s="234">
        <v>0</v>
      </c>
      <c r="AX358" s="235">
        <v>0</v>
      </c>
      <c r="AY358" s="233">
        <v>0</v>
      </c>
      <c r="AZ358" s="234">
        <v>0</v>
      </c>
      <c r="BA358" s="234">
        <v>0</v>
      </c>
      <c r="BB358" s="234">
        <v>0</v>
      </c>
      <c r="BC358" s="234">
        <v>0</v>
      </c>
      <c r="BD358" s="235">
        <v>0</v>
      </c>
      <c r="BE358" s="233">
        <v>0</v>
      </c>
      <c r="BF358" s="234">
        <v>0</v>
      </c>
      <c r="BG358" s="234">
        <v>0</v>
      </c>
      <c r="BH358" s="235">
        <v>0</v>
      </c>
      <c r="BI358" s="233">
        <v>0</v>
      </c>
      <c r="BJ358" s="234">
        <v>0</v>
      </c>
      <c r="BK358" s="234">
        <v>0</v>
      </c>
      <c r="BL358" s="234">
        <v>0</v>
      </c>
      <c r="BM358" s="234">
        <v>0</v>
      </c>
      <c r="BN358" s="235">
        <v>0</v>
      </c>
      <c r="BO358" s="233">
        <v>0</v>
      </c>
      <c r="BP358" s="234">
        <v>0</v>
      </c>
      <c r="BQ358" s="234">
        <v>0</v>
      </c>
      <c r="BR358" s="235">
        <v>0</v>
      </c>
      <c r="BS358" s="233">
        <v>0</v>
      </c>
      <c r="BT358" s="234">
        <v>0</v>
      </c>
      <c r="BU358" s="234">
        <v>0</v>
      </c>
      <c r="BV358" s="234">
        <v>0</v>
      </c>
      <c r="BW358" s="234">
        <v>0</v>
      </c>
      <c r="BX358" s="235">
        <v>0</v>
      </c>
    </row>
    <row r="359" spans="1:76">
      <c r="A359" s="186" t="s">
        <v>1194</v>
      </c>
      <c r="B359" s="187">
        <v>0</v>
      </c>
      <c r="C359" s="187">
        <v>0</v>
      </c>
      <c r="D359" s="186">
        <v>0</v>
      </c>
      <c r="E359" s="186">
        <v>0</v>
      </c>
      <c r="F359" s="187">
        <v>0</v>
      </c>
      <c r="G359" s="187">
        <v>24744</v>
      </c>
      <c r="H359" s="195">
        <v>-20130</v>
      </c>
      <c r="I359" s="187">
        <v>0</v>
      </c>
      <c r="J359" s="187">
        <v>-720</v>
      </c>
      <c r="K359" s="187">
        <v>0</v>
      </c>
      <c r="L359" s="187">
        <v>0</v>
      </c>
      <c r="M359" s="187">
        <v>0</v>
      </c>
      <c r="N359" s="187">
        <v>0</v>
      </c>
      <c r="O359" s="187">
        <v>541</v>
      </c>
      <c r="P359" s="187">
        <v>815.8100000000004</v>
      </c>
      <c r="Q359" s="187">
        <v>0</v>
      </c>
      <c r="R359" s="187">
        <v>-21367</v>
      </c>
      <c r="S359" s="187">
        <v>0</v>
      </c>
      <c r="T359" s="187">
        <v>4733.8100000000004</v>
      </c>
      <c r="U359" s="187">
        <v>0</v>
      </c>
      <c r="V359" s="187">
        <v>-21487</v>
      </c>
      <c r="W359" s="187">
        <v>0</v>
      </c>
      <c r="X359" s="187">
        <v>720</v>
      </c>
      <c r="Y359" s="187">
        <v>0</v>
      </c>
      <c r="Z359" s="187">
        <v>0</v>
      </c>
      <c r="AA359" s="187">
        <v>-120</v>
      </c>
      <c r="AB359" s="187">
        <v>-120</v>
      </c>
      <c r="AC359" s="187">
        <v>-120</v>
      </c>
      <c r="AD359" s="187">
        <v>-120</v>
      </c>
      <c r="AE359" s="187">
        <v>-120</v>
      </c>
      <c r="AF359" s="187">
        <v>-120</v>
      </c>
      <c r="AG359" s="175">
        <v>1</v>
      </c>
      <c r="AH359" s="188">
        <v>998</v>
      </c>
      <c r="AI359" s="92">
        <f t="shared" si="35"/>
        <v>0</v>
      </c>
      <c r="AJ359" s="198">
        <v>-120</v>
      </c>
      <c r="AK359" s="196">
        <v>0</v>
      </c>
      <c r="AL359" s="197">
        <v>-21367</v>
      </c>
      <c r="AN359" s="174">
        <f t="shared" si="30"/>
        <v>-20130.189999999999</v>
      </c>
      <c r="AO359" s="174">
        <f t="shared" si="31"/>
        <v>0.18999999999869033</v>
      </c>
      <c r="AQ359" s="92">
        <f t="shared" si="32"/>
        <v>0</v>
      </c>
      <c r="AR359" s="92">
        <f t="shared" si="33"/>
        <v>0</v>
      </c>
      <c r="AS359" s="92">
        <f t="shared" si="34"/>
        <v>-24744</v>
      </c>
      <c r="AU359" s="233">
        <v>0</v>
      </c>
      <c r="AV359" s="234">
        <v>0</v>
      </c>
      <c r="AW359" s="234">
        <v>0</v>
      </c>
      <c r="AX359" s="235">
        <v>0</v>
      </c>
      <c r="AY359" s="233">
        <v>0</v>
      </c>
      <c r="AZ359" s="234">
        <v>0</v>
      </c>
      <c r="BA359" s="234">
        <v>0</v>
      </c>
      <c r="BB359" s="234">
        <v>0</v>
      </c>
      <c r="BC359" s="234">
        <v>0</v>
      </c>
      <c r="BD359" s="235">
        <v>0</v>
      </c>
      <c r="BE359" s="233">
        <v>-21367</v>
      </c>
      <c r="BF359" s="234">
        <v>-21367</v>
      </c>
      <c r="BG359" s="234">
        <v>-21367</v>
      </c>
      <c r="BH359" s="235">
        <v>0</v>
      </c>
      <c r="BI359" s="233">
        <v>0</v>
      </c>
      <c r="BJ359" s="234">
        <v>0</v>
      </c>
      <c r="BK359" s="234">
        <v>0</v>
      </c>
      <c r="BL359" s="234">
        <v>0</v>
      </c>
      <c r="BM359" s="234">
        <v>0</v>
      </c>
      <c r="BN359" s="235">
        <v>0</v>
      </c>
      <c r="BO359" s="233">
        <v>-960</v>
      </c>
      <c r="BP359" s="234">
        <v>-840</v>
      </c>
      <c r="BQ359" s="234">
        <v>-120</v>
      </c>
      <c r="BR359" s="235">
        <v>-720</v>
      </c>
      <c r="BS359" s="233">
        <v>-120</v>
      </c>
      <c r="BT359" s="234">
        <v>-120</v>
      </c>
      <c r="BU359" s="234">
        <v>-120</v>
      </c>
      <c r="BV359" s="234">
        <v>-120</v>
      </c>
      <c r="BW359" s="234">
        <v>-120</v>
      </c>
      <c r="BX359" s="235">
        <v>-120</v>
      </c>
    </row>
    <row r="360" spans="1:76">
      <c r="A360" s="186" t="s">
        <v>810</v>
      </c>
      <c r="B360" s="187">
        <v>0</v>
      </c>
      <c r="C360" s="187">
        <v>0</v>
      </c>
      <c r="D360" s="186">
        <v>0</v>
      </c>
      <c r="E360" s="186">
        <v>0</v>
      </c>
      <c r="F360" s="187">
        <v>0</v>
      </c>
      <c r="G360" s="187">
        <v>0</v>
      </c>
      <c r="H360" s="195">
        <v>0</v>
      </c>
      <c r="I360" s="187">
        <v>0</v>
      </c>
      <c r="J360" s="187">
        <v>0</v>
      </c>
      <c r="K360" s="187">
        <v>0</v>
      </c>
      <c r="L360" s="187">
        <v>0</v>
      </c>
      <c r="M360" s="187">
        <v>0</v>
      </c>
      <c r="N360" s="187">
        <v>0</v>
      </c>
      <c r="O360" s="187">
        <v>0</v>
      </c>
      <c r="P360" s="187">
        <v>0</v>
      </c>
      <c r="Q360" s="187">
        <v>0</v>
      </c>
      <c r="R360" s="187">
        <v>0</v>
      </c>
      <c r="S360" s="187">
        <v>0</v>
      </c>
      <c r="T360" s="187">
        <v>0</v>
      </c>
      <c r="U360" s="187">
        <v>0</v>
      </c>
      <c r="V360" s="187">
        <v>0</v>
      </c>
      <c r="W360" s="187">
        <v>0</v>
      </c>
      <c r="X360" s="187">
        <v>0</v>
      </c>
      <c r="Y360" s="187">
        <v>0</v>
      </c>
      <c r="Z360" s="187">
        <v>0</v>
      </c>
      <c r="AA360" s="187">
        <v>0</v>
      </c>
      <c r="AB360" s="187">
        <v>0</v>
      </c>
      <c r="AC360" s="187">
        <v>0</v>
      </c>
      <c r="AD360" s="187">
        <v>0</v>
      </c>
      <c r="AE360" s="187">
        <v>0</v>
      </c>
      <c r="AF360" s="187">
        <v>0</v>
      </c>
      <c r="AG360" s="175">
        <v>1</v>
      </c>
      <c r="AH360" s="188">
        <v>350</v>
      </c>
      <c r="AI360" s="92">
        <f t="shared" si="35"/>
        <v>0</v>
      </c>
      <c r="AJ360" s="198">
        <v>0</v>
      </c>
      <c r="AK360" s="196">
        <v>0</v>
      </c>
      <c r="AL360" s="197">
        <v>0</v>
      </c>
      <c r="AN360" s="174">
        <f t="shared" si="30"/>
        <v>0</v>
      </c>
      <c r="AO360" s="174">
        <f t="shared" si="31"/>
        <v>0</v>
      </c>
      <c r="AQ360" s="92">
        <f t="shared" si="32"/>
        <v>0</v>
      </c>
      <c r="AR360" s="92">
        <f t="shared" si="33"/>
        <v>0</v>
      </c>
      <c r="AS360" s="92">
        <f t="shared" si="34"/>
        <v>0</v>
      </c>
      <c r="AU360" s="233">
        <v>0</v>
      </c>
      <c r="AV360" s="234">
        <v>0</v>
      </c>
      <c r="AW360" s="234">
        <v>0</v>
      </c>
      <c r="AX360" s="235">
        <v>0</v>
      </c>
      <c r="AY360" s="233">
        <v>0</v>
      </c>
      <c r="AZ360" s="234">
        <v>0</v>
      </c>
      <c r="BA360" s="234">
        <v>0</v>
      </c>
      <c r="BB360" s="234">
        <v>0</v>
      </c>
      <c r="BC360" s="234">
        <v>0</v>
      </c>
      <c r="BD360" s="235">
        <v>0</v>
      </c>
      <c r="BE360" s="233">
        <v>0</v>
      </c>
      <c r="BF360" s="234">
        <v>0</v>
      </c>
      <c r="BG360" s="234">
        <v>0</v>
      </c>
      <c r="BH360" s="235">
        <v>0</v>
      </c>
      <c r="BI360" s="233">
        <v>0</v>
      </c>
      <c r="BJ360" s="234">
        <v>0</v>
      </c>
      <c r="BK360" s="234">
        <v>0</v>
      </c>
      <c r="BL360" s="234">
        <v>0</v>
      </c>
      <c r="BM360" s="234">
        <v>0</v>
      </c>
      <c r="BN360" s="235">
        <v>0</v>
      </c>
      <c r="BO360" s="233">
        <v>0</v>
      </c>
      <c r="BP360" s="234">
        <v>0</v>
      </c>
      <c r="BQ360" s="234">
        <v>0</v>
      </c>
      <c r="BR360" s="235">
        <v>0</v>
      </c>
      <c r="BS360" s="233">
        <v>0</v>
      </c>
      <c r="BT360" s="234">
        <v>0</v>
      </c>
      <c r="BU360" s="234">
        <v>0</v>
      </c>
      <c r="BV360" s="234">
        <v>0</v>
      </c>
      <c r="BW360" s="234">
        <v>0</v>
      </c>
      <c r="BX360" s="235">
        <v>0</v>
      </c>
    </row>
    <row r="361" spans="1:76">
      <c r="A361" s="186" t="s">
        <v>1195</v>
      </c>
      <c r="B361" s="187">
        <v>0</v>
      </c>
      <c r="C361" s="187">
        <v>0</v>
      </c>
      <c r="D361" s="186">
        <v>0</v>
      </c>
      <c r="E361" s="186">
        <v>0</v>
      </c>
      <c r="F361" s="187">
        <v>0</v>
      </c>
      <c r="G361" s="187">
        <v>0</v>
      </c>
      <c r="H361" s="195">
        <v>0</v>
      </c>
      <c r="I361" s="187">
        <v>0</v>
      </c>
      <c r="J361" s="187">
        <v>0</v>
      </c>
      <c r="K361" s="187">
        <v>0</v>
      </c>
      <c r="L361" s="187">
        <v>0</v>
      </c>
      <c r="M361" s="187">
        <v>0</v>
      </c>
      <c r="N361" s="187">
        <v>0</v>
      </c>
      <c r="O361" s="187">
        <v>0</v>
      </c>
      <c r="P361" s="187">
        <v>0</v>
      </c>
      <c r="Q361" s="187">
        <v>0</v>
      </c>
      <c r="R361" s="187">
        <v>0</v>
      </c>
      <c r="S361" s="187">
        <v>0</v>
      </c>
      <c r="T361" s="187">
        <v>0</v>
      </c>
      <c r="U361" s="187">
        <v>0</v>
      </c>
      <c r="V361" s="187">
        <v>0</v>
      </c>
      <c r="W361" s="187">
        <v>0</v>
      </c>
      <c r="X361" s="187">
        <v>0</v>
      </c>
      <c r="Y361" s="187">
        <v>0</v>
      </c>
      <c r="Z361" s="187">
        <v>0</v>
      </c>
      <c r="AA361" s="187">
        <v>0</v>
      </c>
      <c r="AB361" s="187">
        <v>0</v>
      </c>
      <c r="AC361" s="187">
        <v>0</v>
      </c>
      <c r="AD361" s="187">
        <v>0</v>
      </c>
      <c r="AE361" s="187">
        <v>0</v>
      </c>
      <c r="AF361" s="187">
        <v>0</v>
      </c>
      <c r="AG361" s="175">
        <v>1</v>
      </c>
      <c r="AH361" s="188">
        <v>351</v>
      </c>
      <c r="AI361" s="92">
        <f t="shared" si="35"/>
        <v>0</v>
      </c>
      <c r="AJ361" s="198">
        <v>0</v>
      </c>
      <c r="AK361" s="196">
        <v>0</v>
      </c>
      <c r="AL361" s="197">
        <v>0</v>
      </c>
      <c r="AN361" s="174">
        <f t="shared" si="30"/>
        <v>0</v>
      </c>
      <c r="AO361" s="174">
        <f t="shared" si="31"/>
        <v>0</v>
      </c>
      <c r="AQ361" s="92">
        <f t="shared" si="32"/>
        <v>0</v>
      </c>
      <c r="AR361" s="92">
        <f t="shared" si="33"/>
        <v>0</v>
      </c>
      <c r="AS361" s="92">
        <f t="shared" si="34"/>
        <v>0</v>
      </c>
      <c r="AU361" s="233">
        <v>0</v>
      </c>
      <c r="AV361" s="234">
        <v>0</v>
      </c>
      <c r="AW361" s="234">
        <v>0</v>
      </c>
      <c r="AX361" s="235">
        <v>0</v>
      </c>
      <c r="AY361" s="233">
        <v>0</v>
      </c>
      <c r="AZ361" s="234">
        <v>0</v>
      </c>
      <c r="BA361" s="234">
        <v>0</v>
      </c>
      <c r="BB361" s="234">
        <v>0</v>
      </c>
      <c r="BC361" s="234">
        <v>0</v>
      </c>
      <c r="BD361" s="235">
        <v>0</v>
      </c>
      <c r="BE361" s="233">
        <v>0</v>
      </c>
      <c r="BF361" s="234">
        <v>0</v>
      </c>
      <c r="BG361" s="234">
        <v>0</v>
      </c>
      <c r="BH361" s="235">
        <v>0</v>
      </c>
      <c r="BI361" s="233">
        <v>0</v>
      </c>
      <c r="BJ361" s="234">
        <v>0</v>
      </c>
      <c r="BK361" s="234">
        <v>0</v>
      </c>
      <c r="BL361" s="234">
        <v>0</v>
      </c>
      <c r="BM361" s="234">
        <v>0</v>
      </c>
      <c r="BN361" s="235">
        <v>0</v>
      </c>
      <c r="BO361" s="233">
        <v>0</v>
      </c>
      <c r="BP361" s="234">
        <v>0</v>
      </c>
      <c r="BQ361" s="234">
        <v>0</v>
      </c>
      <c r="BR361" s="235">
        <v>0</v>
      </c>
      <c r="BS361" s="233">
        <v>0</v>
      </c>
      <c r="BT361" s="234">
        <v>0</v>
      </c>
      <c r="BU361" s="234">
        <v>0</v>
      </c>
      <c r="BV361" s="234">
        <v>0</v>
      </c>
      <c r="BW361" s="234">
        <v>0</v>
      </c>
      <c r="BX361" s="235">
        <v>0</v>
      </c>
    </row>
    <row r="362" spans="1:76">
      <c r="A362" s="186" t="s">
        <v>1196</v>
      </c>
      <c r="B362" s="187">
        <v>0</v>
      </c>
      <c r="C362" s="187">
        <v>0</v>
      </c>
      <c r="D362" s="186">
        <v>3</v>
      </c>
      <c r="E362" s="186">
        <v>5</v>
      </c>
      <c r="F362" s="187">
        <v>1898</v>
      </c>
      <c r="G362" s="187">
        <v>1394</v>
      </c>
      <c r="H362" s="195">
        <v>628</v>
      </c>
      <c r="I362" s="187">
        <v>0.41000000000000014</v>
      </c>
      <c r="J362" s="187">
        <v>6</v>
      </c>
      <c r="K362" s="187">
        <v>1998</v>
      </c>
      <c r="L362" s="187">
        <v>1789</v>
      </c>
      <c r="M362" s="187">
        <v>1718</v>
      </c>
      <c r="N362" s="187">
        <v>2083</v>
      </c>
      <c r="O362" s="187">
        <v>561</v>
      </c>
      <c r="P362" s="187">
        <v>67.110000000000014</v>
      </c>
      <c r="Q362" s="187">
        <v>0</v>
      </c>
      <c r="R362" s="187">
        <v>-187</v>
      </c>
      <c r="S362" s="187">
        <v>195</v>
      </c>
      <c r="T362" s="187">
        <v>132.11000000000001</v>
      </c>
      <c r="U362" s="187">
        <v>0</v>
      </c>
      <c r="V362" s="187">
        <v>0</v>
      </c>
      <c r="W362" s="187">
        <v>152</v>
      </c>
      <c r="X362" s="187">
        <v>1</v>
      </c>
      <c r="Y362" s="187">
        <v>0</v>
      </c>
      <c r="Z362" s="187">
        <v>159</v>
      </c>
      <c r="AA362" s="187">
        <v>0</v>
      </c>
      <c r="AB362" s="187">
        <v>1</v>
      </c>
      <c r="AC362" s="187">
        <v>1</v>
      </c>
      <c r="AD362" s="187">
        <v>1</v>
      </c>
      <c r="AE362" s="187">
        <v>3</v>
      </c>
      <c r="AF362" s="187">
        <v>0</v>
      </c>
      <c r="AG362" s="175">
        <v>5.4</v>
      </c>
      <c r="AH362" s="188">
        <v>546</v>
      </c>
      <c r="AI362" s="92">
        <f t="shared" si="35"/>
        <v>0</v>
      </c>
      <c r="AJ362" s="198">
        <v>-1</v>
      </c>
      <c r="AK362" s="196">
        <v>36</v>
      </c>
      <c r="AL362" s="197">
        <v>-35</v>
      </c>
      <c r="AN362" s="174">
        <f t="shared" si="30"/>
        <v>628.11</v>
      </c>
      <c r="AO362" s="174">
        <f t="shared" si="31"/>
        <v>-0.11000000000001364</v>
      </c>
      <c r="AQ362" s="92">
        <f t="shared" si="32"/>
        <v>1898</v>
      </c>
      <c r="AR362" s="92">
        <f t="shared" si="33"/>
        <v>0</v>
      </c>
      <c r="AS362" s="92">
        <f t="shared" si="34"/>
        <v>504</v>
      </c>
      <c r="AU362" s="233">
        <v>195</v>
      </c>
      <c r="AV362" s="234">
        <v>195</v>
      </c>
      <c r="AW362" s="234">
        <v>36</v>
      </c>
      <c r="AX362" s="235">
        <v>159</v>
      </c>
      <c r="AY362" s="233">
        <v>36</v>
      </c>
      <c r="AZ362" s="234">
        <v>36</v>
      </c>
      <c r="BA362" s="234">
        <v>36</v>
      </c>
      <c r="BB362" s="234">
        <v>36</v>
      </c>
      <c r="BC362" s="234">
        <v>15</v>
      </c>
      <c r="BD362" s="235">
        <v>0</v>
      </c>
      <c r="BE362" s="233">
        <v>-187</v>
      </c>
      <c r="BF362" s="234">
        <v>-187</v>
      </c>
      <c r="BG362" s="234">
        <v>-35</v>
      </c>
      <c r="BH362" s="235">
        <v>-152</v>
      </c>
      <c r="BI362" s="233">
        <v>-35</v>
      </c>
      <c r="BJ362" s="234">
        <v>-35</v>
      </c>
      <c r="BK362" s="234">
        <v>-35</v>
      </c>
      <c r="BL362" s="234">
        <v>-35</v>
      </c>
      <c r="BM362" s="234">
        <v>-12</v>
      </c>
      <c r="BN362" s="235">
        <v>0</v>
      </c>
      <c r="BO362" s="233">
        <v>-3</v>
      </c>
      <c r="BP362" s="234">
        <v>-2</v>
      </c>
      <c r="BQ362" s="234">
        <v>-1</v>
      </c>
      <c r="BR362" s="235">
        <v>-1</v>
      </c>
      <c r="BS362" s="233">
        <v>-1</v>
      </c>
      <c r="BT362" s="234">
        <v>0</v>
      </c>
      <c r="BU362" s="234">
        <v>0</v>
      </c>
      <c r="BV362" s="234">
        <v>0</v>
      </c>
      <c r="BW362" s="234">
        <v>0</v>
      </c>
      <c r="BX362" s="235">
        <v>0</v>
      </c>
    </row>
    <row r="363" spans="1:76">
      <c r="A363" s="186" t="s">
        <v>1197</v>
      </c>
      <c r="B363" s="187">
        <v>0</v>
      </c>
      <c r="C363" s="187">
        <v>0</v>
      </c>
      <c r="D363" s="186">
        <v>0</v>
      </c>
      <c r="E363" s="186">
        <v>0</v>
      </c>
      <c r="F363" s="187">
        <v>0</v>
      </c>
      <c r="G363" s="187">
        <v>0</v>
      </c>
      <c r="H363" s="195">
        <v>147</v>
      </c>
      <c r="I363" s="187">
        <v>0</v>
      </c>
      <c r="J363" s="187">
        <v>0</v>
      </c>
      <c r="K363" s="187">
        <v>0</v>
      </c>
      <c r="L363" s="187">
        <v>0</v>
      </c>
      <c r="M363" s="187">
        <v>0</v>
      </c>
      <c r="N363" s="187">
        <v>0</v>
      </c>
      <c r="O363" s="187">
        <v>0</v>
      </c>
      <c r="P363" s="187">
        <v>-2.4900000000000375</v>
      </c>
      <c r="Q363" s="187">
        <v>0</v>
      </c>
      <c r="R363" s="187">
        <v>149</v>
      </c>
      <c r="S363" s="187">
        <v>0</v>
      </c>
      <c r="T363" s="187">
        <v>146.50999999999996</v>
      </c>
      <c r="U363" s="187">
        <v>0</v>
      </c>
      <c r="V363" s="187">
        <v>149</v>
      </c>
      <c r="W363" s="187">
        <v>0</v>
      </c>
      <c r="X363" s="187">
        <v>0</v>
      </c>
      <c r="Y363" s="187">
        <v>0</v>
      </c>
      <c r="Z363" s="187">
        <v>0</v>
      </c>
      <c r="AA363" s="187">
        <v>0</v>
      </c>
      <c r="AB363" s="187">
        <v>0</v>
      </c>
      <c r="AC363" s="187">
        <v>0</v>
      </c>
      <c r="AD363" s="187">
        <v>0</v>
      </c>
      <c r="AE363" s="187">
        <v>0</v>
      </c>
      <c r="AF363" s="187">
        <v>0</v>
      </c>
      <c r="AG363" s="175">
        <v>1</v>
      </c>
      <c r="AH363" s="188">
        <v>344</v>
      </c>
      <c r="AI363" s="92">
        <f t="shared" si="35"/>
        <v>0</v>
      </c>
      <c r="AJ363" s="198">
        <v>0</v>
      </c>
      <c r="AK363" s="196">
        <v>0</v>
      </c>
      <c r="AL363" s="197">
        <v>150</v>
      </c>
      <c r="AN363" s="174">
        <f t="shared" si="30"/>
        <v>147.50999999999996</v>
      </c>
      <c r="AO363" s="174">
        <f t="shared" si="31"/>
        <v>-0.50999999999996248</v>
      </c>
      <c r="AQ363" s="92">
        <f t="shared" si="32"/>
        <v>0</v>
      </c>
      <c r="AR363" s="92">
        <f t="shared" si="33"/>
        <v>0</v>
      </c>
      <c r="AS363" s="92">
        <f t="shared" si="34"/>
        <v>0</v>
      </c>
      <c r="AU363" s="233">
        <v>0</v>
      </c>
      <c r="AV363" s="234">
        <v>0</v>
      </c>
      <c r="AW363" s="234">
        <v>0</v>
      </c>
      <c r="AX363" s="235">
        <v>0</v>
      </c>
      <c r="AY363" s="233">
        <v>0</v>
      </c>
      <c r="AZ363" s="234">
        <v>0</v>
      </c>
      <c r="BA363" s="234">
        <v>0</v>
      </c>
      <c r="BB363" s="234">
        <v>0</v>
      </c>
      <c r="BC363" s="234">
        <v>0</v>
      </c>
      <c r="BD363" s="235">
        <v>0</v>
      </c>
      <c r="BE363" s="233">
        <v>150</v>
      </c>
      <c r="BF363" s="234">
        <v>150</v>
      </c>
      <c r="BG363" s="234">
        <v>150</v>
      </c>
      <c r="BH363" s="235">
        <v>0</v>
      </c>
      <c r="BI363" s="233">
        <v>0</v>
      </c>
      <c r="BJ363" s="234">
        <v>0</v>
      </c>
      <c r="BK363" s="234">
        <v>0</v>
      </c>
      <c r="BL363" s="234">
        <v>0</v>
      </c>
      <c r="BM363" s="234">
        <v>0</v>
      </c>
      <c r="BN363" s="235">
        <v>0</v>
      </c>
      <c r="BO363" s="233">
        <v>0</v>
      </c>
      <c r="BP363" s="234">
        <v>0</v>
      </c>
      <c r="BQ363" s="234">
        <v>0</v>
      </c>
      <c r="BR363" s="235">
        <v>0</v>
      </c>
      <c r="BS363" s="233">
        <v>0</v>
      </c>
      <c r="BT363" s="234">
        <v>0</v>
      </c>
      <c r="BU363" s="234">
        <v>0</v>
      </c>
      <c r="BV363" s="234">
        <v>0</v>
      </c>
      <c r="BW363" s="234">
        <v>0</v>
      </c>
      <c r="BX363" s="235">
        <v>0</v>
      </c>
    </row>
    <row r="364" spans="1:76">
      <c r="A364" s="186" t="s">
        <v>1198</v>
      </c>
      <c r="B364" s="187">
        <v>0</v>
      </c>
      <c r="C364" s="187">
        <v>0</v>
      </c>
      <c r="D364" s="186">
        <v>0</v>
      </c>
      <c r="E364" s="186">
        <v>0</v>
      </c>
      <c r="F364" s="187">
        <v>0</v>
      </c>
      <c r="G364" s="187">
        <v>0</v>
      </c>
      <c r="H364" s="195">
        <v>0</v>
      </c>
      <c r="I364" s="187">
        <v>0</v>
      </c>
      <c r="J364" s="187">
        <v>0</v>
      </c>
      <c r="K364" s="187">
        <v>0</v>
      </c>
      <c r="L364" s="187">
        <v>0</v>
      </c>
      <c r="M364" s="187">
        <v>0</v>
      </c>
      <c r="N364" s="187">
        <v>0</v>
      </c>
      <c r="O364" s="187">
        <v>0</v>
      </c>
      <c r="P364" s="187">
        <v>0</v>
      </c>
      <c r="Q364" s="187">
        <v>0</v>
      </c>
      <c r="R364" s="187">
        <v>0</v>
      </c>
      <c r="S364" s="187">
        <v>0</v>
      </c>
      <c r="T364" s="187">
        <v>0</v>
      </c>
      <c r="U364" s="187">
        <v>0</v>
      </c>
      <c r="V364" s="187">
        <v>0</v>
      </c>
      <c r="W364" s="187">
        <v>0</v>
      </c>
      <c r="X364" s="187">
        <v>0</v>
      </c>
      <c r="Y364" s="187">
        <v>0</v>
      </c>
      <c r="Z364" s="187">
        <v>0</v>
      </c>
      <c r="AA364" s="187">
        <v>0</v>
      </c>
      <c r="AB364" s="187">
        <v>0</v>
      </c>
      <c r="AC364" s="187">
        <v>0</v>
      </c>
      <c r="AD364" s="187">
        <v>0</v>
      </c>
      <c r="AE364" s="187">
        <v>0</v>
      </c>
      <c r="AF364" s="187">
        <v>0</v>
      </c>
      <c r="AG364" s="175">
        <v>1</v>
      </c>
      <c r="AH364" s="188">
        <v>345</v>
      </c>
      <c r="AI364" s="92">
        <f t="shared" si="35"/>
        <v>0</v>
      </c>
      <c r="AJ364" s="198">
        <v>0</v>
      </c>
      <c r="AK364" s="196">
        <v>0</v>
      </c>
      <c r="AL364" s="197">
        <v>0</v>
      </c>
      <c r="AN364" s="174">
        <f t="shared" si="30"/>
        <v>0</v>
      </c>
      <c r="AO364" s="174">
        <f t="shared" si="31"/>
        <v>0</v>
      </c>
      <c r="AQ364" s="92">
        <f t="shared" si="32"/>
        <v>0</v>
      </c>
      <c r="AR364" s="92">
        <f t="shared" si="33"/>
        <v>0</v>
      </c>
      <c r="AS364" s="92">
        <f t="shared" si="34"/>
        <v>0</v>
      </c>
      <c r="AU364" s="233">
        <v>0</v>
      </c>
      <c r="AV364" s="234">
        <v>0</v>
      </c>
      <c r="AW364" s="234">
        <v>0</v>
      </c>
      <c r="AX364" s="235">
        <v>0</v>
      </c>
      <c r="AY364" s="233">
        <v>0</v>
      </c>
      <c r="AZ364" s="234">
        <v>0</v>
      </c>
      <c r="BA364" s="234">
        <v>0</v>
      </c>
      <c r="BB364" s="234">
        <v>0</v>
      </c>
      <c r="BC364" s="234">
        <v>0</v>
      </c>
      <c r="BD364" s="235">
        <v>0</v>
      </c>
      <c r="BE364" s="233">
        <v>0</v>
      </c>
      <c r="BF364" s="234">
        <v>0</v>
      </c>
      <c r="BG364" s="234">
        <v>0</v>
      </c>
      <c r="BH364" s="235">
        <v>0</v>
      </c>
      <c r="BI364" s="233">
        <v>0</v>
      </c>
      <c r="BJ364" s="234">
        <v>0</v>
      </c>
      <c r="BK364" s="234">
        <v>0</v>
      </c>
      <c r="BL364" s="234">
        <v>0</v>
      </c>
      <c r="BM364" s="234">
        <v>0</v>
      </c>
      <c r="BN364" s="235">
        <v>0</v>
      </c>
      <c r="BO364" s="233">
        <v>0</v>
      </c>
      <c r="BP364" s="234">
        <v>0</v>
      </c>
      <c r="BQ364" s="234">
        <v>0</v>
      </c>
      <c r="BR364" s="235">
        <v>0</v>
      </c>
      <c r="BS364" s="233">
        <v>0</v>
      </c>
      <c r="BT364" s="234">
        <v>0</v>
      </c>
      <c r="BU364" s="234">
        <v>0</v>
      </c>
      <c r="BV364" s="234">
        <v>0</v>
      </c>
      <c r="BW364" s="234">
        <v>0</v>
      </c>
      <c r="BX364" s="235">
        <v>0</v>
      </c>
    </row>
    <row r="365" spans="1:76">
      <c r="A365" s="186" t="s">
        <v>1199</v>
      </c>
      <c r="B365" s="187">
        <v>0</v>
      </c>
      <c r="C365" s="187">
        <v>0</v>
      </c>
      <c r="D365" s="186">
        <v>0</v>
      </c>
      <c r="E365" s="186">
        <v>0</v>
      </c>
      <c r="F365" s="187">
        <v>0</v>
      </c>
      <c r="G365" s="187">
        <v>0</v>
      </c>
      <c r="H365" s="195">
        <v>0</v>
      </c>
      <c r="I365" s="187">
        <v>0</v>
      </c>
      <c r="J365" s="187">
        <v>0</v>
      </c>
      <c r="K365" s="187">
        <v>0</v>
      </c>
      <c r="L365" s="187">
        <v>0</v>
      </c>
      <c r="M365" s="187">
        <v>0</v>
      </c>
      <c r="N365" s="187">
        <v>0</v>
      </c>
      <c r="O365" s="187">
        <v>0</v>
      </c>
      <c r="P365" s="187">
        <v>0</v>
      </c>
      <c r="Q365" s="187">
        <v>0</v>
      </c>
      <c r="R365" s="187">
        <v>0</v>
      </c>
      <c r="S365" s="187">
        <v>0</v>
      </c>
      <c r="T365" s="187">
        <v>0</v>
      </c>
      <c r="U365" s="187">
        <v>0</v>
      </c>
      <c r="V365" s="187">
        <v>0</v>
      </c>
      <c r="W365" s="187">
        <v>0</v>
      </c>
      <c r="X365" s="187">
        <v>0</v>
      </c>
      <c r="Y365" s="187">
        <v>0</v>
      </c>
      <c r="Z365" s="187">
        <v>0</v>
      </c>
      <c r="AA365" s="187">
        <v>0</v>
      </c>
      <c r="AB365" s="187">
        <v>0</v>
      </c>
      <c r="AC365" s="187">
        <v>0</v>
      </c>
      <c r="AD365" s="187">
        <v>0</v>
      </c>
      <c r="AE365" s="187">
        <v>0</v>
      </c>
      <c r="AF365" s="187">
        <v>0</v>
      </c>
      <c r="AG365" s="175">
        <v>1</v>
      </c>
      <c r="AH365" s="188">
        <v>346</v>
      </c>
      <c r="AI365" s="92">
        <f t="shared" si="35"/>
        <v>0</v>
      </c>
      <c r="AJ365" s="198">
        <v>0</v>
      </c>
      <c r="AK365" s="196">
        <v>0</v>
      </c>
      <c r="AL365" s="197">
        <v>0</v>
      </c>
      <c r="AN365" s="174">
        <f t="shared" si="30"/>
        <v>0</v>
      </c>
      <c r="AO365" s="174">
        <f t="shared" si="31"/>
        <v>0</v>
      </c>
      <c r="AQ365" s="92">
        <f t="shared" si="32"/>
        <v>0</v>
      </c>
      <c r="AR365" s="92">
        <f t="shared" si="33"/>
        <v>0</v>
      </c>
      <c r="AS365" s="92">
        <f t="shared" si="34"/>
        <v>0</v>
      </c>
      <c r="AU365" s="233">
        <v>0</v>
      </c>
      <c r="AV365" s="234">
        <v>0</v>
      </c>
      <c r="AW365" s="234">
        <v>0</v>
      </c>
      <c r="AX365" s="235">
        <v>0</v>
      </c>
      <c r="AY365" s="233">
        <v>0</v>
      </c>
      <c r="AZ365" s="234">
        <v>0</v>
      </c>
      <c r="BA365" s="234">
        <v>0</v>
      </c>
      <c r="BB365" s="234">
        <v>0</v>
      </c>
      <c r="BC365" s="234">
        <v>0</v>
      </c>
      <c r="BD365" s="235">
        <v>0</v>
      </c>
      <c r="BE365" s="233">
        <v>0</v>
      </c>
      <c r="BF365" s="234">
        <v>0</v>
      </c>
      <c r="BG365" s="234">
        <v>0</v>
      </c>
      <c r="BH365" s="235">
        <v>0</v>
      </c>
      <c r="BI365" s="233">
        <v>0</v>
      </c>
      <c r="BJ365" s="234">
        <v>0</v>
      </c>
      <c r="BK365" s="234">
        <v>0</v>
      </c>
      <c r="BL365" s="234">
        <v>0</v>
      </c>
      <c r="BM365" s="234">
        <v>0</v>
      </c>
      <c r="BN365" s="235">
        <v>0</v>
      </c>
      <c r="BO365" s="233">
        <v>0</v>
      </c>
      <c r="BP365" s="234">
        <v>0</v>
      </c>
      <c r="BQ365" s="234">
        <v>0</v>
      </c>
      <c r="BR365" s="235">
        <v>0</v>
      </c>
      <c r="BS365" s="233">
        <v>0</v>
      </c>
      <c r="BT365" s="234">
        <v>0</v>
      </c>
      <c r="BU365" s="234">
        <v>0</v>
      </c>
      <c r="BV365" s="234">
        <v>0</v>
      </c>
      <c r="BW365" s="234">
        <v>0</v>
      </c>
      <c r="BX365" s="235">
        <v>0</v>
      </c>
    </row>
    <row r="366" spans="1:76">
      <c r="A366" s="186" t="s">
        <v>1200</v>
      </c>
      <c r="B366" s="187">
        <v>0</v>
      </c>
      <c r="C366" s="187">
        <v>0</v>
      </c>
      <c r="D366" s="186">
        <v>0</v>
      </c>
      <c r="E366" s="186">
        <v>0</v>
      </c>
      <c r="F366" s="187">
        <v>0</v>
      </c>
      <c r="G366" s="187">
        <v>0</v>
      </c>
      <c r="H366" s="195">
        <v>0</v>
      </c>
      <c r="I366" s="187">
        <v>0</v>
      </c>
      <c r="J366" s="187">
        <v>0</v>
      </c>
      <c r="K366" s="187">
        <v>0</v>
      </c>
      <c r="L366" s="187">
        <v>0</v>
      </c>
      <c r="M366" s="187">
        <v>0</v>
      </c>
      <c r="N366" s="187">
        <v>0</v>
      </c>
      <c r="O366" s="187">
        <v>0</v>
      </c>
      <c r="P366" s="187">
        <v>0</v>
      </c>
      <c r="Q366" s="187">
        <v>0</v>
      </c>
      <c r="R366" s="187">
        <v>0</v>
      </c>
      <c r="S366" s="187">
        <v>0</v>
      </c>
      <c r="T366" s="187">
        <v>0</v>
      </c>
      <c r="U366" s="187">
        <v>0</v>
      </c>
      <c r="V366" s="187">
        <v>0</v>
      </c>
      <c r="W366" s="187">
        <v>0</v>
      </c>
      <c r="X366" s="187">
        <v>0</v>
      </c>
      <c r="Y366" s="187">
        <v>0</v>
      </c>
      <c r="Z366" s="187">
        <v>0</v>
      </c>
      <c r="AA366" s="187">
        <v>0</v>
      </c>
      <c r="AB366" s="187">
        <v>0</v>
      </c>
      <c r="AC366" s="187">
        <v>0</v>
      </c>
      <c r="AD366" s="187">
        <v>0</v>
      </c>
      <c r="AE366" s="187">
        <v>0</v>
      </c>
      <c r="AF366" s="187">
        <v>0</v>
      </c>
      <c r="AG366" s="175">
        <v>1</v>
      </c>
      <c r="AH366" s="188">
        <v>347</v>
      </c>
      <c r="AI366" s="92">
        <f t="shared" si="35"/>
        <v>0</v>
      </c>
      <c r="AJ366" s="198">
        <v>0</v>
      </c>
      <c r="AK366" s="196">
        <v>0</v>
      </c>
      <c r="AL366" s="197">
        <v>0</v>
      </c>
      <c r="AN366" s="174">
        <f t="shared" si="30"/>
        <v>0</v>
      </c>
      <c r="AO366" s="174">
        <f t="shared" si="31"/>
        <v>0</v>
      </c>
      <c r="AQ366" s="92">
        <f t="shared" si="32"/>
        <v>0</v>
      </c>
      <c r="AR366" s="92">
        <f t="shared" si="33"/>
        <v>0</v>
      </c>
      <c r="AS366" s="92">
        <f t="shared" si="34"/>
        <v>0</v>
      </c>
      <c r="AU366" s="233">
        <v>0</v>
      </c>
      <c r="AV366" s="234">
        <v>0</v>
      </c>
      <c r="AW366" s="234">
        <v>0</v>
      </c>
      <c r="AX366" s="235">
        <v>0</v>
      </c>
      <c r="AY366" s="233">
        <v>0</v>
      </c>
      <c r="AZ366" s="234">
        <v>0</v>
      </c>
      <c r="BA366" s="234">
        <v>0</v>
      </c>
      <c r="BB366" s="234">
        <v>0</v>
      </c>
      <c r="BC366" s="234">
        <v>0</v>
      </c>
      <c r="BD366" s="235">
        <v>0</v>
      </c>
      <c r="BE366" s="233">
        <v>0</v>
      </c>
      <c r="BF366" s="234">
        <v>0</v>
      </c>
      <c r="BG366" s="234">
        <v>0</v>
      </c>
      <c r="BH366" s="235">
        <v>0</v>
      </c>
      <c r="BI366" s="233">
        <v>0</v>
      </c>
      <c r="BJ366" s="234">
        <v>0</v>
      </c>
      <c r="BK366" s="234">
        <v>0</v>
      </c>
      <c r="BL366" s="234">
        <v>0</v>
      </c>
      <c r="BM366" s="234">
        <v>0</v>
      </c>
      <c r="BN366" s="235">
        <v>0</v>
      </c>
      <c r="BO366" s="233">
        <v>0</v>
      </c>
      <c r="BP366" s="234">
        <v>0</v>
      </c>
      <c r="BQ366" s="234">
        <v>0</v>
      </c>
      <c r="BR366" s="235">
        <v>0</v>
      </c>
      <c r="BS366" s="233">
        <v>0</v>
      </c>
      <c r="BT366" s="234">
        <v>0</v>
      </c>
      <c r="BU366" s="234">
        <v>0</v>
      </c>
      <c r="BV366" s="234">
        <v>0</v>
      </c>
      <c r="BW366" s="234">
        <v>0</v>
      </c>
      <c r="BX366" s="235">
        <v>0</v>
      </c>
    </row>
    <row r="367" spans="1:76">
      <c r="A367" s="186" t="s">
        <v>1201</v>
      </c>
      <c r="B367" s="187">
        <v>0</v>
      </c>
      <c r="C367" s="187">
        <v>0</v>
      </c>
      <c r="D367" s="186">
        <v>241</v>
      </c>
      <c r="E367" s="186">
        <v>249</v>
      </c>
      <c r="F367" s="187">
        <v>186188</v>
      </c>
      <c r="G367" s="187">
        <v>183518</v>
      </c>
      <c r="H367" s="195">
        <v>18109</v>
      </c>
      <c r="I367" s="187">
        <v>1475.2200000000012</v>
      </c>
      <c r="J367" s="187">
        <v>-22984</v>
      </c>
      <c r="K367" s="187">
        <v>200320</v>
      </c>
      <c r="L367" s="187">
        <v>172734</v>
      </c>
      <c r="M367" s="187">
        <v>164465</v>
      </c>
      <c r="N367" s="187">
        <v>211557</v>
      </c>
      <c r="O367" s="187">
        <v>14068</v>
      </c>
      <c r="P367" s="187">
        <v>7017.35</v>
      </c>
      <c r="Q367" s="187">
        <v>0</v>
      </c>
      <c r="R367" s="187">
        <v>-26392</v>
      </c>
      <c r="S367" s="187">
        <v>8908</v>
      </c>
      <c r="T367" s="187">
        <v>931.35000000000036</v>
      </c>
      <c r="U367" s="187">
        <v>0</v>
      </c>
      <c r="V367" s="187">
        <v>-2976</v>
      </c>
      <c r="W367" s="187">
        <v>23460</v>
      </c>
      <c r="X367" s="187">
        <v>7442</v>
      </c>
      <c r="Y367" s="187">
        <v>0</v>
      </c>
      <c r="Z367" s="187">
        <v>7918</v>
      </c>
      <c r="AA367" s="187">
        <v>-2976</v>
      </c>
      <c r="AB367" s="187">
        <v>-2976</v>
      </c>
      <c r="AC367" s="187">
        <v>-2976</v>
      </c>
      <c r="AD367" s="187">
        <v>-2976</v>
      </c>
      <c r="AE367" s="187">
        <v>-2976</v>
      </c>
      <c r="AF367" s="187">
        <v>-8104</v>
      </c>
      <c r="AG367" s="175">
        <v>9</v>
      </c>
      <c r="AH367" s="188">
        <v>348</v>
      </c>
      <c r="AI367" s="92">
        <f t="shared" si="35"/>
        <v>0</v>
      </c>
      <c r="AJ367" s="198">
        <v>-1034</v>
      </c>
      <c r="AK367" s="196">
        <v>990</v>
      </c>
      <c r="AL367" s="197">
        <v>-2932</v>
      </c>
      <c r="AN367" s="174">
        <f t="shared" si="30"/>
        <v>18109.349999999999</v>
      </c>
      <c r="AO367" s="174">
        <f t="shared" si="31"/>
        <v>-0.34999999999854481</v>
      </c>
      <c r="AQ367" s="92">
        <f t="shared" si="32"/>
        <v>186188</v>
      </c>
      <c r="AR367" s="92">
        <f t="shared" si="33"/>
        <v>0</v>
      </c>
      <c r="AS367" s="92">
        <f t="shared" si="34"/>
        <v>2669.9999999999982</v>
      </c>
      <c r="AU367" s="233">
        <v>8908</v>
      </c>
      <c r="AV367" s="234">
        <v>8908</v>
      </c>
      <c r="AW367" s="234">
        <v>990</v>
      </c>
      <c r="AX367" s="235">
        <v>7918</v>
      </c>
      <c r="AY367" s="233">
        <v>990</v>
      </c>
      <c r="AZ367" s="234">
        <v>990</v>
      </c>
      <c r="BA367" s="234">
        <v>990</v>
      </c>
      <c r="BB367" s="234">
        <v>990</v>
      </c>
      <c r="BC367" s="234">
        <v>990</v>
      </c>
      <c r="BD367" s="235">
        <v>2968</v>
      </c>
      <c r="BE367" s="233">
        <v>-26392</v>
      </c>
      <c r="BF367" s="234">
        <v>-26392</v>
      </c>
      <c r="BG367" s="234">
        <v>-2932</v>
      </c>
      <c r="BH367" s="235">
        <v>-23460</v>
      </c>
      <c r="BI367" s="233">
        <v>-2932</v>
      </c>
      <c r="BJ367" s="234">
        <v>-2932</v>
      </c>
      <c r="BK367" s="234">
        <v>-2932</v>
      </c>
      <c r="BL367" s="234">
        <v>-2932</v>
      </c>
      <c r="BM367" s="234">
        <v>-2932</v>
      </c>
      <c r="BN367" s="235">
        <v>-8800</v>
      </c>
      <c r="BO367" s="233">
        <v>-9510</v>
      </c>
      <c r="BP367" s="234">
        <v>-8476</v>
      </c>
      <c r="BQ367" s="234">
        <v>-1034</v>
      </c>
      <c r="BR367" s="235">
        <v>-7442</v>
      </c>
      <c r="BS367" s="233">
        <v>-1034</v>
      </c>
      <c r="BT367" s="234">
        <v>-1034</v>
      </c>
      <c r="BU367" s="234">
        <v>-1034</v>
      </c>
      <c r="BV367" s="234">
        <v>-1034</v>
      </c>
      <c r="BW367" s="234">
        <v>-1034</v>
      </c>
      <c r="BX367" s="235">
        <v>-2272</v>
      </c>
    </row>
    <row r="368" spans="1:76">
      <c r="A368" s="186" t="s">
        <v>1202</v>
      </c>
      <c r="B368" s="187">
        <v>0</v>
      </c>
      <c r="C368" s="187">
        <v>0</v>
      </c>
      <c r="D368" s="186">
        <v>8</v>
      </c>
      <c r="E368" s="186">
        <v>8</v>
      </c>
      <c r="F368" s="187">
        <v>4225</v>
      </c>
      <c r="G368" s="187">
        <v>0</v>
      </c>
      <c r="H368" s="195">
        <v>516</v>
      </c>
      <c r="I368" s="187">
        <v>0.99000000000000199</v>
      </c>
      <c r="J368" s="187">
        <v>3709</v>
      </c>
      <c r="K368" s="187">
        <v>4638</v>
      </c>
      <c r="L368" s="187">
        <v>3846</v>
      </c>
      <c r="M368" s="187">
        <v>3590</v>
      </c>
      <c r="N368" s="187">
        <v>4959</v>
      </c>
      <c r="O368" s="187">
        <v>0</v>
      </c>
      <c r="P368" s="187">
        <v>0</v>
      </c>
      <c r="Q368" s="187">
        <v>0</v>
      </c>
      <c r="R368" s="187">
        <v>4007</v>
      </c>
      <c r="S368" s="187">
        <v>218</v>
      </c>
      <c r="T368" s="187">
        <v>0</v>
      </c>
      <c r="U368" s="187">
        <v>0</v>
      </c>
      <c r="V368" s="187">
        <v>516</v>
      </c>
      <c r="W368" s="187">
        <v>0</v>
      </c>
      <c r="X368" s="187">
        <v>0</v>
      </c>
      <c r="Y368" s="187">
        <v>3518</v>
      </c>
      <c r="Z368" s="187">
        <v>191</v>
      </c>
      <c r="AA368" s="187">
        <v>516</v>
      </c>
      <c r="AB368" s="187">
        <v>516</v>
      </c>
      <c r="AC368" s="187">
        <v>516</v>
      </c>
      <c r="AD368" s="187">
        <v>516</v>
      </c>
      <c r="AE368" s="187">
        <v>516</v>
      </c>
      <c r="AF368" s="187">
        <v>1129</v>
      </c>
      <c r="AG368" s="175">
        <v>8.1999999999999993</v>
      </c>
      <c r="AH368" s="188">
        <v>585</v>
      </c>
      <c r="AI368" s="92">
        <f t="shared" si="35"/>
        <v>0</v>
      </c>
      <c r="AJ368" s="198">
        <v>0</v>
      </c>
      <c r="AK368" s="196">
        <v>27</v>
      </c>
      <c r="AL368" s="197">
        <v>489</v>
      </c>
      <c r="AN368" s="174">
        <f t="shared" si="30"/>
        <v>516</v>
      </c>
      <c r="AO368" s="174">
        <f t="shared" si="31"/>
        <v>0</v>
      </c>
      <c r="AQ368" s="92">
        <f t="shared" si="32"/>
        <v>4225</v>
      </c>
      <c r="AR368" s="92">
        <f t="shared" si="33"/>
        <v>0</v>
      </c>
      <c r="AS368" s="92">
        <f t="shared" si="34"/>
        <v>4225</v>
      </c>
      <c r="AU368" s="233">
        <v>218</v>
      </c>
      <c r="AV368" s="234">
        <v>218</v>
      </c>
      <c r="AW368" s="234">
        <v>27</v>
      </c>
      <c r="AX368" s="235">
        <v>191</v>
      </c>
      <c r="AY368" s="233">
        <v>27</v>
      </c>
      <c r="AZ368" s="234">
        <v>27</v>
      </c>
      <c r="BA368" s="234">
        <v>27</v>
      </c>
      <c r="BB368" s="234">
        <v>27</v>
      </c>
      <c r="BC368" s="234">
        <v>27</v>
      </c>
      <c r="BD368" s="235">
        <v>56</v>
      </c>
      <c r="BE368" s="233">
        <v>4007</v>
      </c>
      <c r="BF368" s="234">
        <v>4007</v>
      </c>
      <c r="BG368" s="234">
        <v>489</v>
      </c>
      <c r="BH368" s="235">
        <v>3518</v>
      </c>
      <c r="BI368" s="233">
        <v>489</v>
      </c>
      <c r="BJ368" s="234">
        <v>489</v>
      </c>
      <c r="BK368" s="234">
        <v>489</v>
      </c>
      <c r="BL368" s="234">
        <v>489</v>
      </c>
      <c r="BM368" s="234">
        <v>489</v>
      </c>
      <c r="BN368" s="235">
        <v>1073</v>
      </c>
      <c r="BO368" s="233">
        <v>0</v>
      </c>
      <c r="BP368" s="234">
        <v>0</v>
      </c>
      <c r="BQ368" s="234">
        <v>0</v>
      </c>
      <c r="BR368" s="235">
        <v>0</v>
      </c>
      <c r="BS368" s="233">
        <v>0</v>
      </c>
      <c r="BT368" s="234">
        <v>0</v>
      </c>
      <c r="BU368" s="234">
        <v>0</v>
      </c>
      <c r="BV368" s="234">
        <v>0</v>
      </c>
      <c r="BW368" s="234">
        <v>0</v>
      </c>
      <c r="BX368" s="235">
        <v>0</v>
      </c>
    </row>
    <row r="369" spans="1:76">
      <c r="A369" s="186" t="s">
        <v>1203</v>
      </c>
      <c r="B369" s="187">
        <v>0</v>
      </c>
      <c r="C369" s="187">
        <v>0</v>
      </c>
      <c r="D369" s="186">
        <v>1</v>
      </c>
      <c r="E369" s="186">
        <v>1</v>
      </c>
      <c r="F369" s="187">
        <v>4626</v>
      </c>
      <c r="G369" s="187">
        <v>6684</v>
      </c>
      <c r="H369" s="195">
        <v>449</v>
      </c>
      <c r="I369" s="187">
        <v>0</v>
      </c>
      <c r="J369" s="187">
        <v>-2916</v>
      </c>
      <c r="K369" s="187">
        <v>5023</v>
      </c>
      <c r="L369" s="187">
        <v>4263</v>
      </c>
      <c r="M369" s="187">
        <v>4020</v>
      </c>
      <c r="N369" s="187">
        <v>5340</v>
      </c>
      <c r="O369" s="187">
        <v>494</v>
      </c>
      <c r="P369" s="187">
        <v>256</v>
      </c>
      <c r="Q369" s="187">
        <v>0</v>
      </c>
      <c r="R369" s="187">
        <v>-3098</v>
      </c>
      <c r="S369" s="187">
        <v>290</v>
      </c>
      <c r="T369" s="187">
        <v>0</v>
      </c>
      <c r="U369" s="187">
        <v>0</v>
      </c>
      <c r="V369" s="187">
        <v>-301</v>
      </c>
      <c r="W369" s="187">
        <v>2800</v>
      </c>
      <c r="X369" s="187">
        <v>378</v>
      </c>
      <c r="Y369" s="187">
        <v>0</v>
      </c>
      <c r="Z369" s="187">
        <v>262</v>
      </c>
      <c r="AA369" s="187">
        <v>-301</v>
      </c>
      <c r="AB369" s="187">
        <v>-301</v>
      </c>
      <c r="AC369" s="187">
        <v>-301</v>
      </c>
      <c r="AD369" s="187">
        <v>-301</v>
      </c>
      <c r="AE369" s="187">
        <v>-301</v>
      </c>
      <c r="AF369" s="187">
        <v>-1411</v>
      </c>
      <c r="AG369" s="175">
        <v>10.4</v>
      </c>
      <c r="AH369" s="188">
        <v>349</v>
      </c>
      <c r="AI369" s="92">
        <f t="shared" si="35"/>
        <v>0</v>
      </c>
      <c r="AJ369" s="198">
        <v>-31</v>
      </c>
      <c r="AK369" s="196">
        <v>28</v>
      </c>
      <c r="AL369" s="197">
        <v>-298</v>
      </c>
      <c r="AN369" s="174">
        <f t="shared" si="30"/>
        <v>449</v>
      </c>
      <c r="AO369" s="174">
        <f t="shared" si="31"/>
        <v>0</v>
      </c>
      <c r="AQ369" s="92">
        <f t="shared" si="32"/>
        <v>4626</v>
      </c>
      <c r="AR369" s="92">
        <f t="shared" si="33"/>
        <v>0</v>
      </c>
      <c r="AS369" s="92">
        <f t="shared" si="34"/>
        <v>-2058</v>
      </c>
      <c r="AU369" s="233">
        <v>290</v>
      </c>
      <c r="AV369" s="234">
        <v>290</v>
      </c>
      <c r="AW369" s="234">
        <v>28</v>
      </c>
      <c r="AX369" s="235">
        <v>262</v>
      </c>
      <c r="AY369" s="233">
        <v>28</v>
      </c>
      <c r="AZ369" s="234">
        <v>28</v>
      </c>
      <c r="BA369" s="234">
        <v>28</v>
      </c>
      <c r="BB369" s="234">
        <v>28</v>
      </c>
      <c r="BC369" s="234">
        <v>28</v>
      </c>
      <c r="BD369" s="235">
        <v>122</v>
      </c>
      <c r="BE369" s="233">
        <v>-3098</v>
      </c>
      <c r="BF369" s="234">
        <v>-3098</v>
      </c>
      <c r="BG369" s="234">
        <v>-298</v>
      </c>
      <c r="BH369" s="235">
        <v>-2800</v>
      </c>
      <c r="BI369" s="233">
        <v>-298</v>
      </c>
      <c r="BJ369" s="234">
        <v>-298</v>
      </c>
      <c r="BK369" s="234">
        <v>-298</v>
      </c>
      <c r="BL369" s="234">
        <v>-298</v>
      </c>
      <c r="BM369" s="234">
        <v>-298</v>
      </c>
      <c r="BN369" s="235">
        <v>-1310</v>
      </c>
      <c r="BO369" s="233">
        <v>-440</v>
      </c>
      <c r="BP369" s="234">
        <v>-409</v>
      </c>
      <c r="BQ369" s="234">
        <v>-31</v>
      </c>
      <c r="BR369" s="235">
        <v>-378</v>
      </c>
      <c r="BS369" s="233">
        <v>-31</v>
      </c>
      <c r="BT369" s="234">
        <v>-31</v>
      </c>
      <c r="BU369" s="234">
        <v>-31</v>
      </c>
      <c r="BV369" s="234">
        <v>-31</v>
      </c>
      <c r="BW369" s="234">
        <v>-31</v>
      </c>
      <c r="BX369" s="235">
        <v>-223</v>
      </c>
    </row>
    <row r="370" spans="1:76">
      <c r="A370" s="186" t="s">
        <v>1204</v>
      </c>
      <c r="B370" s="187">
        <v>0</v>
      </c>
      <c r="C370" s="187">
        <v>0</v>
      </c>
      <c r="D370" s="186">
        <v>20</v>
      </c>
      <c r="E370" s="186">
        <v>22</v>
      </c>
      <c r="F370" s="187">
        <v>58916</v>
      </c>
      <c r="G370" s="187">
        <v>53015</v>
      </c>
      <c r="H370" s="195">
        <v>4906</v>
      </c>
      <c r="I370" s="187">
        <v>137.35000000000002</v>
      </c>
      <c r="J370" s="187">
        <v>-1152</v>
      </c>
      <c r="K370" s="187">
        <v>63285</v>
      </c>
      <c r="L370" s="187">
        <v>54663</v>
      </c>
      <c r="M370" s="187">
        <v>52458</v>
      </c>
      <c r="N370" s="187">
        <v>66274</v>
      </c>
      <c r="O370" s="187">
        <v>3099</v>
      </c>
      <c r="P370" s="187">
        <v>1995.5100000000002</v>
      </c>
      <c r="Q370" s="187">
        <v>0</v>
      </c>
      <c r="R370" s="187">
        <v>-2391</v>
      </c>
      <c r="S370" s="187">
        <v>3296</v>
      </c>
      <c r="T370" s="187">
        <v>98.510000000000105</v>
      </c>
      <c r="U370" s="187">
        <v>0</v>
      </c>
      <c r="V370" s="187">
        <v>-189</v>
      </c>
      <c r="W370" s="187">
        <v>2088</v>
      </c>
      <c r="X370" s="187">
        <v>1943</v>
      </c>
      <c r="Y370" s="187">
        <v>0</v>
      </c>
      <c r="Z370" s="187">
        <v>2879</v>
      </c>
      <c r="AA370" s="187">
        <v>-189</v>
      </c>
      <c r="AB370" s="187">
        <v>-189</v>
      </c>
      <c r="AC370" s="187">
        <v>-189</v>
      </c>
      <c r="AD370" s="187">
        <v>-189</v>
      </c>
      <c r="AE370" s="187">
        <v>-189</v>
      </c>
      <c r="AF370" s="187">
        <v>-207</v>
      </c>
      <c r="AG370" s="175">
        <v>7.9</v>
      </c>
      <c r="AH370" s="188">
        <v>62</v>
      </c>
      <c r="AI370" s="92">
        <f t="shared" si="35"/>
        <v>0</v>
      </c>
      <c r="AJ370" s="198">
        <v>-303</v>
      </c>
      <c r="AK370" s="196">
        <v>417</v>
      </c>
      <c r="AL370" s="197">
        <v>-303</v>
      </c>
      <c r="AN370" s="174">
        <f t="shared" si="30"/>
        <v>4905.51</v>
      </c>
      <c r="AO370" s="174">
        <f t="shared" si="31"/>
        <v>0.48999999999978172</v>
      </c>
      <c r="AQ370" s="92">
        <f t="shared" si="32"/>
        <v>58916</v>
      </c>
      <c r="AR370" s="92">
        <f t="shared" si="33"/>
        <v>0</v>
      </c>
      <c r="AS370" s="92">
        <f t="shared" si="34"/>
        <v>5901</v>
      </c>
      <c r="AU370" s="233">
        <v>3296</v>
      </c>
      <c r="AV370" s="234">
        <v>3296</v>
      </c>
      <c r="AW370" s="234">
        <v>417</v>
      </c>
      <c r="AX370" s="235">
        <v>2879</v>
      </c>
      <c r="AY370" s="233">
        <v>417</v>
      </c>
      <c r="AZ370" s="234">
        <v>417</v>
      </c>
      <c r="BA370" s="234">
        <v>417</v>
      </c>
      <c r="BB370" s="234">
        <v>417</v>
      </c>
      <c r="BC370" s="234">
        <v>417</v>
      </c>
      <c r="BD370" s="235">
        <v>794</v>
      </c>
      <c r="BE370" s="233">
        <v>-2391</v>
      </c>
      <c r="BF370" s="234">
        <v>-2391</v>
      </c>
      <c r="BG370" s="234">
        <v>-303</v>
      </c>
      <c r="BH370" s="235">
        <v>-2088</v>
      </c>
      <c r="BI370" s="233">
        <v>-303</v>
      </c>
      <c r="BJ370" s="234">
        <v>-303</v>
      </c>
      <c r="BK370" s="234">
        <v>-303</v>
      </c>
      <c r="BL370" s="234">
        <v>-303</v>
      </c>
      <c r="BM370" s="234">
        <v>-303</v>
      </c>
      <c r="BN370" s="235">
        <v>-573</v>
      </c>
      <c r="BO370" s="233">
        <v>-2549</v>
      </c>
      <c r="BP370" s="234">
        <v>-2246</v>
      </c>
      <c r="BQ370" s="234">
        <v>-303</v>
      </c>
      <c r="BR370" s="235">
        <v>-1943</v>
      </c>
      <c r="BS370" s="233">
        <v>-303</v>
      </c>
      <c r="BT370" s="234">
        <v>-303</v>
      </c>
      <c r="BU370" s="234">
        <v>-303</v>
      </c>
      <c r="BV370" s="234">
        <v>-303</v>
      </c>
      <c r="BW370" s="234">
        <v>-303</v>
      </c>
      <c r="BX370" s="235">
        <v>-428</v>
      </c>
    </row>
    <row r="371" spans="1:76">
      <c r="A371" s="186" t="s">
        <v>1205</v>
      </c>
      <c r="B371" s="187">
        <v>0</v>
      </c>
      <c r="C371" s="187">
        <v>0</v>
      </c>
      <c r="D371" s="186">
        <v>3</v>
      </c>
      <c r="E371" s="186">
        <v>3</v>
      </c>
      <c r="F371" s="187">
        <v>2011</v>
      </c>
      <c r="G371" s="187">
        <v>511</v>
      </c>
      <c r="H371" s="195">
        <v>425</v>
      </c>
      <c r="I371" s="187">
        <v>3.4099999999999984</v>
      </c>
      <c r="J371" s="187">
        <v>1062</v>
      </c>
      <c r="K371" s="187">
        <v>2081</v>
      </c>
      <c r="L371" s="187">
        <v>1945</v>
      </c>
      <c r="M371" s="187">
        <v>1892</v>
      </c>
      <c r="N371" s="187">
        <v>2134</v>
      </c>
      <c r="O371" s="187">
        <v>169</v>
      </c>
      <c r="P371" s="187">
        <v>24.54</v>
      </c>
      <c r="Q371" s="187">
        <v>0</v>
      </c>
      <c r="R371" s="187">
        <v>1108</v>
      </c>
      <c r="S371" s="187">
        <v>199</v>
      </c>
      <c r="T371" s="187">
        <v>0.54</v>
      </c>
      <c r="U371" s="187">
        <v>0</v>
      </c>
      <c r="V371" s="187">
        <v>232</v>
      </c>
      <c r="W371" s="187">
        <v>0</v>
      </c>
      <c r="X371" s="187">
        <v>11</v>
      </c>
      <c r="Y371" s="187">
        <v>910</v>
      </c>
      <c r="Z371" s="187">
        <v>163</v>
      </c>
      <c r="AA371" s="187">
        <v>232</v>
      </c>
      <c r="AB371" s="187">
        <v>232</v>
      </c>
      <c r="AC371" s="187">
        <v>232</v>
      </c>
      <c r="AD371" s="187">
        <v>232</v>
      </c>
      <c r="AE371" s="187">
        <v>135</v>
      </c>
      <c r="AF371" s="187">
        <v>-1</v>
      </c>
      <c r="AG371" s="175">
        <v>5.6</v>
      </c>
      <c r="AH371" s="188">
        <v>353</v>
      </c>
      <c r="AI371" s="92">
        <f t="shared" si="35"/>
        <v>0</v>
      </c>
      <c r="AJ371" s="198">
        <v>-2</v>
      </c>
      <c r="AK371" s="196">
        <v>36</v>
      </c>
      <c r="AL371" s="197">
        <v>198</v>
      </c>
      <c r="AN371" s="174">
        <f t="shared" si="30"/>
        <v>425.53999999999996</v>
      </c>
      <c r="AO371" s="174">
        <f t="shared" si="31"/>
        <v>-0.53999999999996362</v>
      </c>
      <c r="AQ371" s="92">
        <f t="shared" si="32"/>
        <v>2011</v>
      </c>
      <c r="AR371" s="92">
        <f t="shared" si="33"/>
        <v>0</v>
      </c>
      <c r="AS371" s="92">
        <f t="shared" si="34"/>
        <v>1500</v>
      </c>
      <c r="AU371" s="233">
        <v>199</v>
      </c>
      <c r="AV371" s="234">
        <v>199</v>
      </c>
      <c r="AW371" s="234">
        <v>36</v>
      </c>
      <c r="AX371" s="235">
        <v>163</v>
      </c>
      <c r="AY371" s="233">
        <v>36</v>
      </c>
      <c r="AZ371" s="234">
        <v>36</v>
      </c>
      <c r="BA371" s="234">
        <v>36</v>
      </c>
      <c r="BB371" s="234">
        <v>36</v>
      </c>
      <c r="BC371" s="234">
        <v>19</v>
      </c>
      <c r="BD371" s="235">
        <v>0</v>
      </c>
      <c r="BE371" s="233">
        <v>1109</v>
      </c>
      <c r="BF371" s="234">
        <v>1109</v>
      </c>
      <c r="BG371" s="234">
        <v>198</v>
      </c>
      <c r="BH371" s="235">
        <v>911</v>
      </c>
      <c r="BI371" s="233">
        <v>198</v>
      </c>
      <c r="BJ371" s="234">
        <v>198</v>
      </c>
      <c r="BK371" s="234">
        <v>198</v>
      </c>
      <c r="BL371" s="234">
        <v>198</v>
      </c>
      <c r="BM371" s="234">
        <v>119</v>
      </c>
      <c r="BN371" s="235">
        <v>0</v>
      </c>
      <c r="BO371" s="233">
        <v>-15</v>
      </c>
      <c r="BP371" s="234">
        <v>-13</v>
      </c>
      <c r="BQ371" s="234">
        <v>-2</v>
      </c>
      <c r="BR371" s="235">
        <v>-11</v>
      </c>
      <c r="BS371" s="233">
        <v>-2</v>
      </c>
      <c r="BT371" s="234">
        <v>-2</v>
      </c>
      <c r="BU371" s="234">
        <v>-2</v>
      </c>
      <c r="BV371" s="234">
        <v>-2</v>
      </c>
      <c r="BW371" s="234">
        <v>-2</v>
      </c>
      <c r="BX371" s="235">
        <v>-1</v>
      </c>
    </row>
    <row r="372" spans="1:76">
      <c r="A372" s="186" t="s">
        <v>1206</v>
      </c>
      <c r="B372" s="187">
        <v>0</v>
      </c>
      <c r="C372" s="187">
        <v>0</v>
      </c>
      <c r="D372" s="186">
        <v>8</v>
      </c>
      <c r="E372" s="186">
        <v>9</v>
      </c>
      <c r="F372" s="187">
        <v>15897</v>
      </c>
      <c r="G372" s="187">
        <v>13653</v>
      </c>
      <c r="H372" s="195">
        <v>2726</v>
      </c>
      <c r="I372" s="187">
        <v>36.320000000000036</v>
      </c>
      <c r="J372" s="187">
        <v>-1079</v>
      </c>
      <c r="K372" s="187">
        <v>17138</v>
      </c>
      <c r="L372" s="187">
        <v>14749</v>
      </c>
      <c r="M372" s="187">
        <v>14097</v>
      </c>
      <c r="N372" s="187">
        <v>17986</v>
      </c>
      <c r="O372" s="187">
        <v>2314</v>
      </c>
      <c r="P372" s="187">
        <v>568.16</v>
      </c>
      <c r="Q372" s="187">
        <v>0</v>
      </c>
      <c r="R372" s="187">
        <v>-1024</v>
      </c>
      <c r="S372" s="187">
        <v>407</v>
      </c>
      <c r="T372" s="187">
        <v>21.159999999999997</v>
      </c>
      <c r="U372" s="187">
        <v>0</v>
      </c>
      <c r="V372" s="187">
        <v>-156</v>
      </c>
      <c r="W372" s="187">
        <v>904</v>
      </c>
      <c r="X372" s="187">
        <v>534</v>
      </c>
      <c r="Y372" s="187">
        <v>0</v>
      </c>
      <c r="Z372" s="187">
        <v>359</v>
      </c>
      <c r="AA372" s="187">
        <v>-156</v>
      </c>
      <c r="AB372" s="187">
        <v>-156</v>
      </c>
      <c r="AC372" s="187">
        <v>-156</v>
      </c>
      <c r="AD372" s="187">
        <v>-156</v>
      </c>
      <c r="AE372" s="187">
        <v>-156</v>
      </c>
      <c r="AF372" s="187">
        <v>-299</v>
      </c>
      <c r="AG372" s="175">
        <v>8.5</v>
      </c>
      <c r="AH372" s="188">
        <v>354</v>
      </c>
      <c r="AI372" s="92">
        <f t="shared" si="35"/>
        <v>0</v>
      </c>
      <c r="AJ372" s="198">
        <v>-84</v>
      </c>
      <c r="AK372" s="196">
        <v>48</v>
      </c>
      <c r="AL372" s="197">
        <v>-120</v>
      </c>
      <c r="AN372" s="174">
        <f t="shared" si="30"/>
        <v>2726.16</v>
      </c>
      <c r="AO372" s="174">
        <f t="shared" si="31"/>
        <v>-0.15999999999985448</v>
      </c>
      <c r="AQ372" s="92">
        <f t="shared" si="32"/>
        <v>15897</v>
      </c>
      <c r="AR372" s="92">
        <f t="shared" si="33"/>
        <v>0</v>
      </c>
      <c r="AS372" s="92">
        <f t="shared" si="34"/>
        <v>2244</v>
      </c>
      <c r="AU372" s="233">
        <v>407</v>
      </c>
      <c r="AV372" s="234">
        <v>407</v>
      </c>
      <c r="AW372" s="234">
        <v>48</v>
      </c>
      <c r="AX372" s="235">
        <v>359</v>
      </c>
      <c r="AY372" s="233">
        <v>48</v>
      </c>
      <c r="AZ372" s="234">
        <v>48</v>
      </c>
      <c r="BA372" s="234">
        <v>48</v>
      </c>
      <c r="BB372" s="234">
        <v>48</v>
      </c>
      <c r="BC372" s="234">
        <v>48</v>
      </c>
      <c r="BD372" s="235">
        <v>119</v>
      </c>
      <c r="BE372" s="233">
        <v>-1024</v>
      </c>
      <c r="BF372" s="234">
        <v>-1024</v>
      </c>
      <c r="BG372" s="234">
        <v>-120</v>
      </c>
      <c r="BH372" s="235">
        <v>-904</v>
      </c>
      <c r="BI372" s="233">
        <v>-120</v>
      </c>
      <c r="BJ372" s="234">
        <v>-120</v>
      </c>
      <c r="BK372" s="234">
        <v>-120</v>
      </c>
      <c r="BL372" s="234">
        <v>-120</v>
      </c>
      <c r="BM372" s="234">
        <v>-120</v>
      </c>
      <c r="BN372" s="235">
        <v>-304</v>
      </c>
      <c r="BO372" s="233">
        <v>-702</v>
      </c>
      <c r="BP372" s="234">
        <v>-618</v>
      </c>
      <c r="BQ372" s="234">
        <v>-84</v>
      </c>
      <c r="BR372" s="235">
        <v>-534</v>
      </c>
      <c r="BS372" s="233">
        <v>-84</v>
      </c>
      <c r="BT372" s="234">
        <v>-84</v>
      </c>
      <c r="BU372" s="234">
        <v>-84</v>
      </c>
      <c r="BV372" s="234">
        <v>-84</v>
      </c>
      <c r="BW372" s="234">
        <v>-84</v>
      </c>
      <c r="BX372" s="235">
        <v>-114</v>
      </c>
    </row>
    <row r="373" spans="1:76">
      <c r="A373" s="186" t="s">
        <v>1207</v>
      </c>
      <c r="B373" s="187">
        <v>1</v>
      </c>
      <c r="C373" s="187">
        <v>0</v>
      </c>
      <c r="D373" s="186">
        <v>178</v>
      </c>
      <c r="E373" s="186">
        <v>190</v>
      </c>
      <c r="F373" s="187">
        <v>173327</v>
      </c>
      <c r="G373" s="187">
        <v>289890</v>
      </c>
      <c r="H373" s="195">
        <v>24189</v>
      </c>
      <c r="I373" s="187">
        <v>5347.5899999999992</v>
      </c>
      <c r="J373" s="187">
        <v>-144463</v>
      </c>
      <c r="K373" s="187">
        <v>188017</v>
      </c>
      <c r="L373" s="187">
        <v>159954</v>
      </c>
      <c r="M373" s="187">
        <v>151885</v>
      </c>
      <c r="N373" s="187">
        <v>199261</v>
      </c>
      <c r="O373" s="187">
        <v>29759</v>
      </c>
      <c r="P373" s="187">
        <v>11199.099999999995</v>
      </c>
      <c r="Q373" s="187">
        <v>0</v>
      </c>
      <c r="R373" s="187">
        <v>-155462</v>
      </c>
      <c r="S373" s="187">
        <v>8103</v>
      </c>
      <c r="T373" s="187">
        <v>10162.099999999995</v>
      </c>
      <c r="U373" s="187">
        <v>0</v>
      </c>
      <c r="V373" s="187">
        <v>-16769</v>
      </c>
      <c r="W373" s="187">
        <v>139435</v>
      </c>
      <c r="X373" s="187">
        <v>12296</v>
      </c>
      <c r="Y373" s="187">
        <v>0</v>
      </c>
      <c r="Z373" s="187">
        <v>7268</v>
      </c>
      <c r="AA373" s="187">
        <v>-16769</v>
      </c>
      <c r="AB373" s="187">
        <v>-16769</v>
      </c>
      <c r="AC373" s="187">
        <v>-16769</v>
      </c>
      <c r="AD373" s="187">
        <v>-16769</v>
      </c>
      <c r="AE373" s="187">
        <v>-16769</v>
      </c>
      <c r="AF373" s="187">
        <v>-60618</v>
      </c>
      <c r="AG373" s="175">
        <v>9.6999999999999993</v>
      </c>
      <c r="AH373" s="188">
        <v>553</v>
      </c>
      <c r="AI373" s="92">
        <f t="shared" si="35"/>
        <v>0</v>
      </c>
      <c r="AJ373" s="198">
        <v>-1577</v>
      </c>
      <c r="AK373" s="196">
        <v>835</v>
      </c>
      <c r="AL373" s="197">
        <v>-16027</v>
      </c>
      <c r="AN373" s="174">
        <f t="shared" si="30"/>
        <v>24189.099999999991</v>
      </c>
      <c r="AO373" s="174">
        <f t="shared" si="31"/>
        <v>-9.9999999991268851E-2</v>
      </c>
      <c r="AQ373" s="92">
        <f t="shared" si="32"/>
        <v>173326.99999999997</v>
      </c>
      <c r="AR373" s="92">
        <f t="shared" si="33"/>
        <v>0</v>
      </c>
      <c r="AS373" s="92">
        <f t="shared" si="34"/>
        <v>-116563</v>
      </c>
      <c r="AU373" s="233">
        <v>8103</v>
      </c>
      <c r="AV373" s="234">
        <v>8103</v>
      </c>
      <c r="AW373" s="234">
        <v>835</v>
      </c>
      <c r="AX373" s="235">
        <v>7268</v>
      </c>
      <c r="AY373" s="233">
        <v>835</v>
      </c>
      <c r="AZ373" s="234">
        <v>835</v>
      </c>
      <c r="BA373" s="234">
        <v>835</v>
      </c>
      <c r="BB373" s="234">
        <v>835</v>
      </c>
      <c r="BC373" s="234">
        <v>835</v>
      </c>
      <c r="BD373" s="235">
        <v>3093</v>
      </c>
      <c r="BE373" s="233">
        <v>-155462</v>
      </c>
      <c r="BF373" s="234">
        <v>-155462</v>
      </c>
      <c r="BG373" s="234">
        <v>-16027</v>
      </c>
      <c r="BH373" s="235">
        <v>-139435</v>
      </c>
      <c r="BI373" s="233">
        <v>-16027</v>
      </c>
      <c r="BJ373" s="234">
        <v>-16027</v>
      </c>
      <c r="BK373" s="234">
        <v>-16027</v>
      </c>
      <c r="BL373" s="234">
        <v>-16027</v>
      </c>
      <c r="BM373" s="234">
        <v>-16027</v>
      </c>
      <c r="BN373" s="235">
        <v>-59300</v>
      </c>
      <c r="BO373" s="233">
        <v>-15450</v>
      </c>
      <c r="BP373" s="234">
        <v>-13873</v>
      </c>
      <c r="BQ373" s="234">
        <v>-1577</v>
      </c>
      <c r="BR373" s="235">
        <v>-12296</v>
      </c>
      <c r="BS373" s="233">
        <v>-1577</v>
      </c>
      <c r="BT373" s="234">
        <v>-1577</v>
      </c>
      <c r="BU373" s="234">
        <v>-1577</v>
      </c>
      <c r="BV373" s="234">
        <v>-1577</v>
      </c>
      <c r="BW373" s="234">
        <v>-1577</v>
      </c>
      <c r="BX373" s="235">
        <v>-4411</v>
      </c>
    </row>
    <row r="374" spans="1:76">
      <c r="A374" s="186" t="s">
        <v>1208</v>
      </c>
      <c r="B374" s="187">
        <v>0</v>
      </c>
      <c r="C374" s="187">
        <v>0</v>
      </c>
      <c r="D374" s="186">
        <v>0</v>
      </c>
      <c r="E374" s="186">
        <v>0</v>
      </c>
      <c r="F374" s="187">
        <v>0</v>
      </c>
      <c r="G374" s="187">
        <v>0</v>
      </c>
      <c r="H374" s="195">
        <v>0</v>
      </c>
      <c r="I374" s="187">
        <v>0</v>
      </c>
      <c r="J374" s="187">
        <v>0</v>
      </c>
      <c r="K374" s="187">
        <v>0</v>
      </c>
      <c r="L374" s="187">
        <v>0</v>
      </c>
      <c r="M374" s="187">
        <v>0</v>
      </c>
      <c r="N374" s="187">
        <v>0</v>
      </c>
      <c r="O374" s="187">
        <v>0</v>
      </c>
      <c r="P374" s="187">
        <v>0</v>
      </c>
      <c r="Q374" s="187">
        <v>0</v>
      </c>
      <c r="R374" s="187">
        <v>0</v>
      </c>
      <c r="S374" s="187">
        <v>0</v>
      </c>
      <c r="T374" s="187">
        <v>0</v>
      </c>
      <c r="U374" s="187">
        <v>0</v>
      </c>
      <c r="V374" s="187">
        <v>0</v>
      </c>
      <c r="W374" s="187">
        <v>0</v>
      </c>
      <c r="X374" s="187">
        <v>0</v>
      </c>
      <c r="Y374" s="187">
        <v>0</v>
      </c>
      <c r="Z374" s="187">
        <v>0</v>
      </c>
      <c r="AA374" s="187">
        <v>0</v>
      </c>
      <c r="AB374" s="187">
        <v>0</v>
      </c>
      <c r="AC374" s="187">
        <v>0</v>
      </c>
      <c r="AD374" s="187">
        <v>0</v>
      </c>
      <c r="AE374" s="187">
        <v>0</v>
      </c>
      <c r="AF374" s="187">
        <v>0</v>
      </c>
      <c r="AG374" s="175">
        <v>1</v>
      </c>
      <c r="AH374" s="188">
        <v>355</v>
      </c>
      <c r="AI374" s="92">
        <f t="shared" si="35"/>
        <v>0</v>
      </c>
      <c r="AJ374" s="198">
        <v>0</v>
      </c>
      <c r="AK374" s="196">
        <v>0</v>
      </c>
      <c r="AL374" s="197">
        <v>0</v>
      </c>
      <c r="AN374" s="174">
        <f t="shared" si="30"/>
        <v>0</v>
      </c>
      <c r="AO374" s="174">
        <f t="shared" si="31"/>
        <v>0</v>
      </c>
      <c r="AQ374" s="92">
        <f t="shared" si="32"/>
        <v>0</v>
      </c>
      <c r="AR374" s="92">
        <f t="shared" si="33"/>
        <v>0</v>
      </c>
      <c r="AS374" s="92">
        <f t="shared" si="34"/>
        <v>0</v>
      </c>
      <c r="AU374" s="233">
        <v>0</v>
      </c>
      <c r="AV374" s="234">
        <v>0</v>
      </c>
      <c r="AW374" s="234">
        <v>0</v>
      </c>
      <c r="AX374" s="235">
        <v>0</v>
      </c>
      <c r="AY374" s="233">
        <v>0</v>
      </c>
      <c r="AZ374" s="234">
        <v>0</v>
      </c>
      <c r="BA374" s="234">
        <v>0</v>
      </c>
      <c r="BB374" s="234">
        <v>0</v>
      </c>
      <c r="BC374" s="234">
        <v>0</v>
      </c>
      <c r="BD374" s="235">
        <v>0</v>
      </c>
      <c r="BE374" s="233">
        <v>0</v>
      </c>
      <c r="BF374" s="234">
        <v>0</v>
      </c>
      <c r="BG374" s="234">
        <v>0</v>
      </c>
      <c r="BH374" s="235">
        <v>0</v>
      </c>
      <c r="BI374" s="233">
        <v>0</v>
      </c>
      <c r="BJ374" s="234">
        <v>0</v>
      </c>
      <c r="BK374" s="234">
        <v>0</v>
      </c>
      <c r="BL374" s="234">
        <v>0</v>
      </c>
      <c r="BM374" s="234">
        <v>0</v>
      </c>
      <c r="BN374" s="235">
        <v>0</v>
      </c>
      <c r="BO374" s="233">
        <v>0</v>
      </c>
      <c r="BP374" s="234">
        <v>0</v>
      </c>
      <c r="BQ374" s="234">
        <v>0</v>
      </c>
      <c r="BR374" s="235">
        <v>0</v>
      </c>
      <c r="BS374" s="233">
        <v>0</v>
      </c>
      <c r="BT374" s="234">
        <v>0</v>
      </c>
      <c r="BU374" s="234">
        <v>0</v>
      </c>
      <c r="BV374" s="234">
        <v>0</v>
      </c>
      <c r="BW374" s="234">
        <v>0</v>
      </c>
      <c r="BX374" s="235">
        <v>0</v>
      </c>
    </row>
    <row r="375" spans="1:76">
      <c r="A375" s="186" t="s">
        <v>1209</v>
      </c>
      <c r="B375" s="187">
        <v>0</v>
      </c>
      <c r="C375" s="187">
        <v>0</v>
      </c>
      <c r="D375" s="186">
        <v>2</v>
      </c>
      <c r="E375" s="186">
        <v>2</v>
      </c>
      <c r="F375" s="187">
        <v>844</v>
      </c>
      <c r="G375" s="187">
        <v>0</v>
      </c>
      <c r="H375" s="195">
        <v>101</v>
      </c>
      <c r="I375" s="187">
        <v>0.1899999999999995</v>
      </c>
      <c r="J375" s="187">
        <v>743</v>
      </c>
      <c r="K375" s="187">
        <v>899</v>
      </c>
      <c r="L375" s="187">
        <v>787</v>
      </c>
      <c r="M375" s="187">
        <v>749</v>
      </c>
      <c r="N375" s="187">
        <v>952</v>
      </c>
      <c r="O375" s="187">
        <v>0</v>
      </c>
      <c r="P375" s="187">
        <v>0</v>
      </c>
      <c r="Q375" s="187">
        <v>0</v>
      </c>
      <c r="R375" s="187">
        <v>767</v>
      </c>
      <c r="S375" s="187">
        <v>77</v>
      </c>
      <c r="T375" s="187">
        <v>0</v>
      </c>
      <c r="U375" s="187">
        <v>0</v>
      </c>
      <c r="V375" s="187">
        <v>101</v>
      </c>
      <c r="W375" s="187">
        <v>0</v>
      </c>
      <c r="X375" s="187">
        <v>0</v>
      </c>
      <c r="Y375" s="187">
        <v>675</v>
      </c>
      <c r="Z375" s="187">
        <v>68</v>
      </c>
      <c r="AA375" s="187">
        <v>101</v>
      </c>
      <c r="AB375" s="187">
        <v>101</v>
      </c>
      <c r="AC375" s="187">
        <v>101</v>
      </c>
      <c r="AD375" s="187">
        <v>101</v>
      </c>
      <c r="AE375" s="187">
        <v>101</v>
      </c>
      <c r="AF375" s="187">
        <v>238</v>
      </c>
      <c r="AG375" s="175">
        <v>8.3000000000000007</v>
      </c>
      <c r="AH375" s="188">
        <v>586</v>
      </c>
      <c r="AI375" s="92">
        <f t="shared" si="35"/>
        <v>0</v>
      </c>
      <c r="AJ375" s="198">
        <v>0</v>
      </c>
      <c r="AK375" s="196">
        <v>9</v>
      </c>
      <c r="AL375" s="197">
        <v>92</v>
      </c>
      <c r="AN375" s="174">
        <f t="shared" si="30"/>
        <v>101</v>
      </c>
      <c r="AO375" s="174">
        <f t="shared" si="31"/>
        <v>0</v>
      </c>
      <c r="AQ375" s="92">
        <f t="shared" si="32"/>
        <v>844</v>
      </c>
      <c r="AR375" s="92">
        <f t="shared" si="33"/>
        <v>0</v>
      </c>
      <c r="AS375" s="92">
        <f t="shared" si="34"/>
        <v>844</v>
      </c>
      <c r="AU375" s="233">
        <v>77</v>
      </c>
      <c r="AV375" s="234">
        <v>77</v>
      </c>
      <c r="AW375" s="234">
        <v>9</v>
      </c>
      <c r="AX375" s="235">
        <v>68</v>
      </c>
      <c r="AY375" s="233">
        <v>9</v>
      </c>
      <c r="AZ375" s="234">
        <v>9</v>
      </c>
      <c r="BA375" s="234">
        <v>9</v>
      </c>
      <c r="BB375" s="234">
        <v>9</v>
      </c>
      <c r="BC375" s="234">
        <v>9</v>
      </c>
      <c r="BD375" s="235">
        <v>23</v>
      </c>
      <c r="BE375" s="233">
        <v>767</v>
      </c>
      <c r="BF375" s="234">
        <v>767</v>
      </c>
      <c r="BG375" s="234">
        <v>92</v>
      </c>
      <c r="BH375" s="235">
        <v>675</v>
      </c>
      <c r="BI375" s="233">
        <v>92</v>
      </c>
      <c r="BJ375" s="234">
        <v>92</v>
      </c>
      <c r="BK375" s="234">
        <v>92</v>
      </c>
      <c r="BL375" s="234">
        <v>92</v>
      </c>
      <c r="BM375" s="234">
        <v>92</v>
      </c>
      <c r="BN375" s="235">
        <v>215</v>
      </c>
      <c r="BO375" s="233">
        <v>0</v>
      </c>
      <c r="BP375" s="234">
        <v>0</v>
      </c>
      <c r="BQ375" s="234">
        <v>0</v>
      </c>
      <c r="BR375" s="235">
        <v>0</v>
      </c>
      <c r="BS375" s="233">
        <v>0</v>
      </c>
      <c r="BT375" s="234">
        <v>0</v>
      </c>
      <c r="BU375" s="234">
        <v>0</v>
      </c>
      <c r="BV375" s="234">
        <v>0</v>
      </c>
      <c r="BW375" s="234">
        <v>0</v>
      </c>
      <c r="BX375" s="235">
        <v>0</v>
      </c>
    </row>
    <row r="376" spans="1:76">
      <c r="A376" s="186" t="s">
        <v>1210</v>
      </c>
      <c r="B376" s="187">
        <v>0</v>
      </c>
      <c r="C376" s="187">
        <v>0</v>
      </c>
      <c r="D376" s="186">
        <v>0</v>
      </c>
      <c r="E376" s="186">
        <v>0</v>
      </c>
      <c r="F376" s="187">
        <v>0</v>
      </c>
      <c r="G376" s="187">
        <v>0</v>
      </c>
      <c r="H376" s="195">
        <v>0</v>
      </c>
      <c r="I376" s="187">
        <v>0</v>
      </c>
      <c r="J376" s="187">
        <v>0</v>
      </c>
      <c r="K376" s="187">
        <v>0</v>
      </c>
      <c r="L376" s="187">
        <v>0</v>
      </c>
      <c r="M376" s="187">
        <v>0</v>
      </c>
      <c r="N376" s="187">
        <v>0</v>
      </c>
      <c r="O376" s="187">
        <v>0</v>
      </c>
      <c r="P376" s="187">
        <v>0</v>
      </c>
      <c r="Q376" s="187">
        <v>0</v>
      </c>
      <c r="R376" s="187">
        <v>0</v>
      </c>
      <c r="S376" s="187">
        <v>0</v>
      </c>
      <c r="T376" s="187">
        <v>0</v>
      </c>
      <c r="U376" s="187">
        <v>0</v>
      </c>
      <c r="V376" s="187">
        <v>0</v>
      </c>
      <c r="W376" s="187">
        <v>0</v>
      </c>
      <c r="X376" s="187">
        <v>0</v>
      </c>
      <c r="Y376" s="187">
        <v>0</v>
      </c>
      <c r="Z376" s="187">
        <v>0</v>
      </c>
      <c r="AA376" s="187">
        <v>0</v>
      </c>
      <c r="AB376" s="187">
        <v>0</v>
      </c>
      <c r="AC376" s="187">
        <v>0</v>
      </c>
      <c r="AD376" s="187">
        <v>0</v>
      </c>
      <c r="AE376" s="187">
        <v>0</v>
      </c>
      <c r="AF376" s="187">
        <v>0</v>
      </c>
      <c r="AG376" s="175">
        <v>1</v>
      </c>
      <c r="AH376" s="188">
        <v>356</v>
      </c>
      <c r="AI376" s="92">
        <f t="shared" si="35"/>
        <v>0</v>
      </c>
      <c r="AJ376" s="198">
        <v>0</v>
      </c>
      <c r="AK376" s="196">
        <v>0</v>
      </c>
      <c r="AL376" s="197">
        <v>0</v>
      </c>
      <c r="AN376" s="174">
        <f t="shared" si="30"/>
        <v>0</v>
      </c>
      <c r="AO376" s="174">
        <f t="shared" si="31"/>
        <v>0</v>
      </c>
      <c r="AQ376" s="92">
        <f t="shared" si="32"/>
        <v>0</v>
      </c>
      <c r="AR376" s="92">
        <f t="shared" si="33"/>
        <v>0</v>
      </c>
      <c r="AS376" s="92">
        <f t="shared" si="34"/>
        <v>0</v>
      </c>
      <c r="AU376" s="233">
        <v>0</v>
      </c>
      <c r="AV376" s="234">
        <v>0</v>
      </c>
      <c r="AW376" s="234">
        <v>0</v>
      </c>
      <c r="AX376" s="235">
        <v>0</v>
      </c>
      <c r="AY376" s="233">
        <v>0</v>
      </c>
      <c r="AZ376" s="234">
        <v>0</v>
      </c>
      <c r="BA376" s="234">
        <v>0</v>
      </c>
      <c r="BB376" s="234">
        <v>0</v>
      </c>
      <c r="BC376" s="234">
        <v>0</v>
      </c>
      <c r="BD376" s="235">
        <v>0</v>
      </c>
      <c r="BE376" s="233">
        <v>0</v>
      </c>
      <c r="BF376" s="234">
        <v>0</v>
      </c>
      <c r="BG376" s="234">
        <v>0</v>
      </c>
      <c r="BH376" s="235">
        <v>0</v>
      </c>
      <c r="BI376" s="233">
        <v>0</v>
      </c>
      <c r="BJ376" s="234">
        <v>0</v>
      </c>
      <c r="BK376" s="234">
        <v>0</v>
      </c>
      <c r="BL376" s="234">
        <v>0</v>
      </c>
      <c r="BM376" s="234">
        <v>0</v>
      </c>
      <c r="BN376" s="235">
        <v>0</v>
      </c>
      <c r="BO376" s="233">
        <v>0</v>
      </c>
      <c r="BP376" s="234">
        <v>0</v>
      </c>
      <c r="BQ376" s="234">
        <v>0</v>
      </c>
      <c r="BR376" s="235">
        <v>0</v>
      </c>
      <c r="BS376" s="233">
        <v>0</v>
      </c>
      <c r="BT376" s="234">
        <v>0</v>
      </c>
      <c r="BU376" s="234">
        <v>0</v>
      </c>
      <c r="BV376" s="234">
        <v>0</v>
      </c>
      <c r="BW376" s="234">
        <v>0</v>
      </c>
      <c r="BX376" s="235">
        <v>0</v>
      </c>
    </row>
    <row r="377" spans="1:76">
      <c r="A377" s="186" t="s">
        <v>1211</v>
      </c>
      <c r="B377" s="187">
        <v>0</v>
      </c>
      <c r="C377" s="187">
        <v>0</v>
      </c>
      <c r="D377" s="186">
        <v>0</v>
      </c>
      <c r="E377" s="186">
        <v>0</v>
      </c>
      <c r="F377" s="187">
        <v>0</v>
      </c>
      <c r="G377" s="187">
        <v>0</v>
      </c>
      <c r="H377" s="195">
        <v>0</v>
      </c>
      <c r="I377" s="187">
        <v>0</v>
      </c>
      <c r="J377" s="187">
        <v>0</v>
      </c>
      <c r="K377" s="187">
        <v>0</v>
      </c>
      <c r="L377" s="187">
        <v>0</v>
      </c>
      <c r="M377" s="187">
        <v>0</v>
      </c>
      <c r="N377" s="187">
        <v>0</v>
      </c>
      <c r="O377" s="187">
        <v>0</v>
      </c>
      <c r="P377" s="187">
        <v>0</v>
      </c>
      <c r="Q377" s="187">
        <v>0</v>
      </c>
      <c r="R377" s="187">
        <v>0</v>
      </c>
      <c r="S377" s="187">
        <v>0</v>
      </c>
      <c r="T377" s="187">
        <v>0</v>
      </c>
      <c r="U377" s="187">
        <v>0</v>
      </c>
      <c r="V377" s="187">
        <v>0</v>
      </c>
      <c r="W377" s="187">
        <v>0</v>
      </c>
      <c r="X377" s="187">
        <v>0</v>
      </c>
      <c r="Y377" s="187">
        <v>0</v>
      </c>
      <c r="Z377" s="187">
        <v>0</v>
      </c>
      <c r="AA377" s="187">
        <v>0</v>
      </c>
      <c r="AB377" s="187">
        <v>0</v>
      </c>
      <c r="AC377" s="187">
        <v>0</v>
      </c>
      <c r="AD377" s="187">
        <v>0</v>
      </c>
      <c r="AE377" s="187">
        <v>0</v>
      </c>
      <c r="AF377" s="187">
        <v>0</v>
      </c>
      <c r="AG377" s="175">
        <v>1</v>
      </c>
      <c r="AH377" s="188">
        <v>357</v>
      </c>
      <c r="AI377" s="92">
        <f t="shared" si="35"/>
        <v>0</v>
      </c>
      <c r="AJ377" s="198">
        <v>0</v>
      </c>
      <c r="AK377" s="196">
        <v>0</v>
      </c>
      <c r="AL377" s="197">
        <v>0</v>
      </c>
      <c r="AN377" s="174">
        <f t="shared" si="30"/>
        <v>0</v>
      </c>
      <c r="AO377" s="174">
        <f t="shared" si="31"/>
        <v>0</v>
      </c>
      <c r="AQ377" s="92">
        <f t="shared" si="32"/>
        <v>0</v>
      </c>
      <c r="AR377" s="92">
        <f t="shared" si="33"/>
        <v>0</v>
      </c>
      <c r="AS377" s="92">
        <f t="shared" si="34"/>
        <v>0</v>
      </c>
      <c r="AU377" s="233">
        <v>0</v>
      </c>
      <c r="AV377" s="234">
        <v>0</v>
      </c>
      <c r="AW377" s="234">
        <v>0</v>
      </c>
      <c r="AX377" s="235">
        <v>0</v>
      </c>
      <c r="AY377" s="233">
        <v>0</v>
      </c>
      <c r="AZ377" s="234">
        <v>0</v>
      </c>
      <c r="BA377" s="234">
        <v>0</v>
      </c>
      <c r="BB377" s="234">
        <v>0</v>
      </c>
      <c r="BC377" s="234">
        <v>0</v>
      </c>
      <c r="BD377" s="235">
        <v>0</v>
      </c>
      <c r="BE377" s="233">
        <v>0</v>
      </c>
      <c r="BF377" s="234">
        <v>0</v>
      </c>
      <c r="BG377" s="234">
        <v>0</v>
      </c>
      <c r="BH377" s="235">
        <v>0</v>
      </c>
      <c r="BI377" s="233">
        <v>0</v>
      </c>
      <c r="BJ377" s="234">
        <v>0</v>
      </c>
      <c r="BK377" s="234">
        <v>0</v>
      </c>
      <c r="BL377" s="234">
        <v>0</v>
      </c>
      <c r="BM377" s="234">
        <v>0</v>
      </c>
      <c r="BN377" s="235">
        <v>0</v>
      </c>
      <c r="BO377" s="233">
        <v>0</v>
      </c>
      <c r="BP377" s="234">
        <v>0</v>
      </c>
      <c r="BQ377" s="234">
        <v>0</v>
      </c>
      <c r="BR377" s="235">
        <v>0</v>
      </c>
      <c r="BS377" s="233">
        <v>0</v>
      </c>
      <c r="BT377" s="234">
        <v>0</v>
      </c>
      <c r="BU377" s="234">
        <v>0</v>
      </c>
      <c r="BV377" s="234">
        <v>0</v>
      </c>
      <c r="BW377" s="234">
        <v>0</v>
      </c>
      <c r="BX377" s="235">
        <v>0</v>
      </c>
    </row>
    <row r="378" spans="1:76">
      <c r="A378" s="186" t="s">
        <v>1212</v>
      </c>
      <c r="B378" s="187">
        <v>0</v>
      </c>
      <c r="C378" s="187">
        <v>0</v>
      </c>
      <c r="D378" s="186">
        <v>641</v>
      </c>
      <c r="E378" s="186">
        <v>690</v>
      </c>
      <c r="F378" s="187">
        <v>556860</v>
      </c>
      <c r="G378" s="187">
        <v>259103</v>
      </c>
      <c r="H378" s="195">
        <v>89360</v>
      </c>
      <c r="I378" s="187">
        <v>5773.4800000000159</v>
      </c>
      <c r="J378" s="187">
        <v>199591</v>
      </c>
      <c r="K378" s="187">
        <v>603244</v>
      </c>
      <c r="L378" s="187">
        <v>513662</v>
      </c>
      <c r="M378" s="187">
        <v>488003</v>
      </c>
      <c r="N378" s="187">
        <v>638490</v>
      </c>
      <c r="O378" s="187">
        <v>54960</v>
      </c>
      <c r="P378" s="187">
        <v>11132.740000000005</v>
      </c>
      <c r="Q378" s="187">
        <v>0</v>
      </c>
      <c r="R378" s="187">
        <v>205662</v>
      </c>
      <c r="S378" s="187">
        <v>28696</v>
      </c>
      <c r="T378" s="187">
        <v>2693.7400000000061</v>
      </c>
      <c r="U378" s="187">
        <v>0</v>
      </c>
      <c r="V378" s="187">
        <v>23267</v>
      </c>
      <c r="W378" s="187">
        <v>0</v>
      </c>
      <c r="X378" s="187">
        <v>10097</v>
      </c>
      <c r="Y378" s="187">
        <v>184013</v>
      </c>
      <c r="Z378" s="187">
        <v>25675</v>
      </c>
      <c r="AA378" s="187">
        <v>23267</v>
      </c>
      <c r="AB378" s="187">
        <v>23267</v>
      </c>
      <c r="AC378" s="187">
        <v>23267</v>
      </c>
      <c r="AD378" s="187">
        <v>23267</v>
      </c>
      <c r="AE378" s="187">
        <v>23267</v>
      </c>
      <c r="AF378" s="187">
        <v>83256</v>
      </c>
      <c r="AG378" s="175">
        <v>9.5</v>
      </c>
      <c r="AH378" s="188">
        <v>358</v>
      </c>
      <c r="AI378" s="92">
        <f t="shared" si="35"/>
        <v>0</v>
      </c>
      <c r="AJ378" s="198">
        <v>-1403</v>
      </c>
      <c r="AK378" s="196">
        <v>3021</v>
      </c>
      <c r="AL378" s="197">
        <v>21649</v>
      </c>
      <c r="AN378" s="174">
        <f t="shared" si="30"/>
        <v>89359.74</v>
      </c>
      <c r="AO378" s="174">
        <f t="shared" si="31"/>
        <v>0.25999999999476131</v>
      </c>
      <c r="AQ378" s="92">
        <f t="shared" si="32"/>
        <v>556860</v>
      </c>
      <c r="AR378" s="92">
        <f t="shared" si="33"/>
        <v>0</v>
      </c>
      <c r="AS378" s="92">
        <f t="shared" si="34"/>
        <v>297757</v>
      </c>
      <c r="AU378" s="233">
        <v>28696</v>
      </c>
      <c r="AV378" s="234">
        <v>28696</v>
      </c>
      <c r="AW378" s="234">
        <v>3021</v>
      </c>
      <c r="AX378" s="235">
        <v>25675</v>
      </c>
      <c r="AY378" s="233">
        <v>3021</v>
      </c>
      <c r="AZ378" s="234">
        <v>3021</v>
      </c>
      <c r="BA378" s="234">
        <v>3021</v>
      </c>
      <c r="BB378" s="234">
        <v>3021</v>
      </c>
      <c r="BC378" s="234">
        <v>3021</v>
      </c>
      <c r="BD378" s="235">
        <v>10570</v>
      </c>
      <c r="BE378" s="233">
        <v>205662</v>
      </c>
      <c r="BF378" s="234">
        <v>205662</v>
      </c>
      <c r="BG378" s="234">
        <v>21649</v>
      </c>
      <c r="BH378" s="235">
        <v>184013</v>
      </c>
      <c r="BI378" s="233">
        <v>21649</v>
      </c>
      <c r="BJ378" s="234">
        <v>21649</v>
      </c>
      <c r="BK378" s="234">
        <v>21649</v>
      </c>
      <c r="BL378" s="234">
        <v>21649</v>
      </c>
      <c r="BM378" s="234">
        <v>21649</v>
      </c>
      <c r="BN378" s="235">
        <v>75768</v>
      </c>
      <c r="BO378" s="233">
        <v>-12903</v>
      </c>
      <c r="BP378" s="234">
        <v>-11500</v>
      </c>
      <c r="BQ378" s="234">
        <v>-1403</v>
      </c>
      <c r="BR378" s="235">
        <v>-10097</v>
      </c>
      <c r="BS378" s="233">
        <v>-1403</v>
      </c>
      <c r="BT378" s="234">
        <v>-1403</v>
      </c>
      <c r="BU378" s="234">
        <v>-1403</v>
      </c>
      <c r="BV378" s="234">
        <v>-1403</v>
      </c>
      <c r="BW378" s="234">
        <v>-1403</v>
      </c>
      <c r="BX378" s="235">
        <v>-3082</v>
      </c>
    </row>
    <row r="379" spans="1:76">
      <c r="A379" s="186" t="s">
        <v>811</v>
      </c>
      <c r="B379" s="187">
        <v>2</v>
      </c>
      <c r="C379" s="187">
        <v>0</v>
      </c>
      <c r="D379" s="186">
        <v>158</v>
      </c>
      <c r="E379" s="186">
        <v>167</v>
      </c>
      <c r="F379" s="187">
        <v>242291</v>
      </c>
      <c r="G379" s="187">
        <v>189768</v>
      </c>
      <c r="H379" s="195">
        <v>25081</v>
      </c>
      <c r="I379" s="187">
        <v>10810.009999999998</v>
      </c>
      <c r="J379" s="187">
        <v>22784</v>
      </c>
      <c r="K379" s="187">
        <v>260914</v>
      </c>
      <c r="L379" s="187">
        <v>224661</v>
      </c>
      <c r="M379" s="187">
        <v>215115</v>
      </c>
      <c r="N379" s="187">
        <v>274196</v>
      </c>
      <c r="O379" s="187">
        <v>15283</v>
      </c>
      <c r="P379" s="187">
        <v>7228.16</v>
      </c>
      <c r="Q379" s="187">
        <v>0</v>
      </c>
      <c r="R379" s="187">
        <v>21092</v>
      </c>
      <c r="S379" s="187">
        <v>12940</v>
      </c>
      <c r="T379" s="187">
        <v>4020.16</v>
      </c>
      <c r="U379" s="187">
        <v>0</v>
      </c>
      <c r="V379" s="187">
        <v>2570</v>
      </c>
      <c r="W379" s="187">
        <v>0</v>
      </c>
      <c r="X379" s="187">
        <v>7703</v>
      </c>
      <c r="Y379" s="187">
        <v>18895</v>
      </c>
      <c r="Z379" s="187">
        <v>11592</v>
      </c>
      <c r="AA379" s="187">
        <v>2570</v>
      </c>
      <c r="AB379" s="187">
        <v>2570</v>
      </c>
      <c r="AC379" s="187">
        <v>2570</v>
      </c>
      <c r="AD379" s="187">
        <v>2570</v>
      </c>
      <c r="AE379" s="187">
        <v>2570</v>
      </c>
      <c r="AF379" s="187">
        <v>9934</v>
      </c>
      <c r="AG379" s="175">
        <v>9.6</v>
      </c>
      <c r="AH379" s="188">
        <v>31</v>
      </c>
      <c r="AI379" s="92">
        <f t="shared" si="35"/>
        <v>0</v>
      </c>
      <c r="AJ379" s="198">
        <v>-975</v>
      </c>
      <c r="AK379" s="196">
        <v>1348</v>
      </c>
      <c r="AL379" s="197">
        <v>2197</v>
      </c>
      <c r="AN379" s="174">
        <f t="shared" si="30"/>
        <v>25081.16</v>
      </c>
      <c r="AO379" s="174">
        <f t="shared" si="31"/>
        <v>-0.15999999999985448</v>
      </c>
      <c r="AQ379" s="92">
        <f t="shared" si="32"/>
        <v>242291</v>
      </c>
      <c r="AR379" s="92">
        <f t="shared" si="33"/>
        <v>0</v>
      </c>
      <c r="AS379" s="92">
        <f t="shared" si="34"/>
        <v>52523</v>
      </c>
      <c r="AU379" s="233">
        <v>12940</v>
      </c>
      <c r="AV379" s="234">
        <v>12940</v>
      </c>
      <c r="AW379" s="234">
        <v>1348</v>
      </c>
      <c r="AX379" s="235">
        <v>11592</v>
      </c>
      <c r="AY379" s="233">
        <v>1348</v>
      </c>
      <c r="AZ379" s="234">
        <v>1348</v>
      </c>
      <c r="BA379" s="234">
        <v>1348</v>
      </c>
      <c r="BB379" s="234">
        <v>1348</v>
      </c>
      <c r="BC379" s="234">
        <v>1348</v>
      </c>
      <c r="BD379" s="235">
        <v>4852</v>
      </c>
      <c r="BE379" s="233">
        <v>21092</v>
      </c>
      <c r="BF379" s="234">
        <v>21092</v>
      </c>
      <c r="BG379" s="234">
        <v>2197</v>
      </c>
      <c r="BH379" s="235">
        <v>18895</v>
      </c>
      <c r="BI379" s="233">
        <v>2197</v>
      </c>
      <c r="BJ379" s="234">
        <v>2197</v>
      </c>
      <c r="BK379" s="234">
        <v>2197</v>
      </c>
      <c r="BL379" s="234">
        <v>2197</v>
      </c>
      <c r="BM379" s="234">
        <v>2197</v>
      </c>
      <c r="BN379" s="235">
        <v>7910</v>
      </c>
      <c r="BO379" s="233">
        <v>-9653</v>
      </c>
      <c r="BP379" s="234">
        <v>-8678</v>
      </c>
      <c r="BQ379" s="234">
        <v>-975</v>
      </c>
      <c r="BR379" s="235">
        <v>-7703</v>
      </c>
      <c r="BS379" s="233">
        <v>-975</v>
      </c>
      <c r="BT379" s="234">
        <v>-975</v>
      </c>
      <c r="BU379" s="234">
        <v>-975</v>
      </c>
      <c r="BV379" s="234">
        <v>-975</v>
      </c>
      <c r="BW379" s="234">
        <v>-975</v>
      </c>
      <c r="BX379" s="235">
        <v>-2828</v>
      </c>
    </row>
    <row r="380" spans="1:76">
      <c r="A380" s="186" t="s">
        <v>812</v>
      </c>
      <c r="B380" s="187">
        <v>0</v>
      </c>
      <c r="C380" s="187">
        <v>0</v>
      </c>
      <c r="D380" s="186">
        <v>0</v>
      </c>
      <c r="E380" s="186">
        <v>0</v>
      </c>
      <c r="F380" s="187">
        <v>0</v>
      </c>
      <c r="G380" s="187">
        <v>0</v>
      </c>
      <c r="H380" s="195">
        <v>0</v>
      </c>
      <c r="I380" s="187">
        <v>0</v>
      </c>
      <c r="J380" s="187">
        <v>0</v>
      </c>
      <c r="K380" s="187">
        <v>0</v>
      </c>
      <c r="L380" s="187">
        <v>0</v>
      </c>
      <c r="M380" s="187">
        <v>0</v>
      </c>
      <c r="N380" s="187">
        <v>0</v>
      </c>
      <c r="O380" s="187">
        <v>0</v>
      </c>
      <c r="P380" s="187">
        <v>0</v>
      </c>
      <c r="Q380" s="187">
        <v>0</v>
      </c>
      <c r="R380" s="187">
        <v>0</v>
      </c>
      <c r="S380" s="187">
        <v>0</v>
      </c>
      <c r="T380" s="187">
        <v>0</v>
      </c>
      <c r="U380" s="187">
        <v>0</v>
      </c>
      <c r="V380" s="187">
        <v>0</v>
      </c>
      <c r="W380" s="187">
        <v>0</v>
      </c>
      <c r="X380" s="187">
        <v>0</v>
      </c>
      <c r="Y380" s="187">
        <v>0</v>
      </c>
      <c r="Z380" s="187">
        <v>0</v>
      </c>
      <c r="AA380" s="187">
        <v>0</v>
      </c>
      <c r="AB380" s="187">
        <v>0</v>
      </c>
      <c r="AC380" s="187">
        <v>0</v>
      </c>
      <c r="AD380" s="187">
        <v>0</v>
      </c>
      <c r="AE380" s="187">
        <v>0</v>
      </c>
      <c r="AF380" s="187">
        <v>0</v>
      </c>
      <c r="AG380" s="175">
        <v>1</v>
      </c>
      <c r="AH380" s="188">
        <v>361</v>
      </c>
      <c r="AI380" s="92">
        <f t="shared" si="35"/>
        <v>0</v>
      </c>
      <c r="AJ380" s="198">
        <v>0</v>
      </c>
      <c r="AK380" s="196">
        <v>0</v>
      </c>
      <c r="AL380" s="197">
        <v>0</v>
      </c>
      <c r="AN380" s="174">
        <f t="shared" si="30"/>
        <v>0</v>
      </c>
      <c r="AO380" s="174">
        <f t="shared" si="31"/>
        <v>0</v>
      </c>
      <c r="AQ380" s="92">
        <f t="shared" si="32"/>
        <v>0</v>
      </c>
      <c r="AR380" s="92">
        <f t="shared" si="33"/>
        <v>0</v>
      </c>
      <c r="AS380" s="92">
        <f t="shared" si="34"/>
        <v>0</v>
      </c>
      <c r="AU380" s="233">
        <v>0</v>
      </c>
      <c r="AV380" s="234">
        <v>0</v>
      </c>
      <c r="AW380" s="234">
        <v>0</v>
      </c>
      <c r="AX380" s="235">
        <v>0</v>
      </c>
      <c r="AY380" s="233">
        <v>0</v>
      </c>
      <c r="AZ380" s="234">
        <v>0</v>
      </c>
      <c r="BA380" s="234">
        <v>0</v>
      </c>
      <c r="BB380" s="234">
        <v>0</v>
      </c>
      <c r="BC380" s="234">
        <v>0</v>
      </c>
      <c r="BD380" s="235">
        <v>0</v>
      </c>
      <c r="BE380" s="233">
        <v>0</v>
      </c>
      <c r="BF380" s="234">
        <v>0</v>
      </c>
      <c r="BG380" s="234">
        <v>0</v>
      </c>
      <c r="BH380" s="235">
        <v>0</v>
      </c>
      <c r="BI380" s="233">
        <v>0</v>
      </c>
      <c r="BJ380" s="234">
        <v>0</v>
      </c>
      <c r="BK380" s="234">
        <v>0</v>
      </c>
      <c r="BL380" s="234">
        <v>0</v>
      </c>
      <c r="BM380" s="234">
        <v>0</v>
      </c>
      <c r="BN380" s="235">
        <v>0</v>
      </c>
      <c r="BO380" s="233">
        <v>0</v>
      </c>
      <c r="BP380" s="234">
        <v>0</v>
      </c>
      <c r="BQ380" s="234">
        <v>0</v>
      </c>
      <c r="BR380" s="235">
        <v>0</v>
      </c>
      <c r="BS380" s="233">
        <v>0</v>
      </c>
      <c r="BT380" s="234">
        <v>0</v>
      </c>
      <c r="BU380" s="234">
        <v>0</v>
      </c>
      <c r="BV380" s="234">
        <v>0</v>
      </c>
      <c r="BW380" s="234">
        <v>0</v>
      </c>
      <c r="BX380" s="235">
        <v>0</v>
      </c>
    </row>
    <row r="381" spans="1:76">
      <c r="A381" s="186" t="s">
        <v>813</v>
      </c>
      <c r="B381" s="187">
        <v>0</v>
      </c>
      <c r="C381" s="187">
        <v>0</v>
      </c>
      <c r="D381" s="186">
        <v>15</v>
      </c>
      <c r="E381" s="186">
        <v>18</v>
      </c>
      <c r="F381" s="187">
        <v>63754</v>
      </c>
      <c r="G381" s="187">
        <v>54366</v>
      </c>
      <c r="H381" s="195">
        <v>7608</v>
      </c>
      <c r="I381" s="187">
        <v>1186.0400000000004</v>
      </c>
      <c r="J381" s="187">
        <v>-111</v>
      </c>
      <c r="K381" s="187">
        <v>68788</v>
      </c>
      <c r="L381" s="187">
        <v>59049</v>
      </c>
      <c r="M381" s="187">
        <v>56736</v>
      </c>
      <c r="N381" s="187">
        <v>72067</v>
      </c>
      <c r="O381" s="187">
        <v>5496</v>
      </c>
      <c r="P381" s="187">
        <v>2125.4</v>
      </c>
      <c r="Q381" s="187">
        <v>0</v>
      </c>
      <c r="R381" s="187">
        <v>-3500</v>
      </c>
      <c r="S381" s="187">
        <v>5605</v>
      </c>
      <c r="T381" s="187">
        <v>338.40000000000009</v>
      </c>
      <c r="U381" s="187">
        <v>0</v>
      </c>
      <c r="V381" s="187">
        <v>-13</v>
      </c>
      <c r="W381" s="187">
        <v>3057</v>
      </c>
      <c r="X381" s="187">
        <v>1950</v>
      </c>
      <c r="Y381" s="187">
        <v>0</v>
      </c>
      <c r="Z381" s="187">
        <v>4896</v>
      </c>
      <c r="AA381" s="187">
        <v>-13</v>
      </c>
      <c r="AB381" s="187">
        <v>-13</v>
      </c>
      <c r="AC381" s="187">
        <v>-13</v>
      </c>
      <c r="AD381" s="187">
        <v>-13</v>
      </c>
      <c r="AE381" s="187">
        <v>-13</v>
      </c>
      <c r="AF381" s="187">
        <v>-46</v>
      </c>
      <c r="AG381" s="175">
        <v>7.9</v>
      </c>
      <c r="AH381" s="188">
        <v>359</v>
      </c>
      <c r="AI381" s="92">
        <f t="shared" si="35"/>
        <v>0</v>
      </c>
      <c r="AJ381" s="198">
        <v>-279</v>
      </c>
      <c r="AK381" s="196">
        <v>709</v>
      </c>
      <c r="AL381" s="197">
        <v>-443</v>
      </c>
      <c r="AN381" s="174">
        <f t="shared" si="30"/>
        <v>7608.4</v>
      </c>
      <c r="AO381" s="174">
        <f t="shared" si="31"/>
        <v>-0.3999999999996362</v>
      </c>
      <c r="AQ381" s="92">
        <f t="shared" si="32"/>
        <v>63754</v>
      </c>
      <c r="AR381" s="92">
        <f t="shared" si="33"/>
        <v>0</v>
      </c>
      <c r="AS381" s="92">
        <f t="shared" si="34"/>
        <v>9388</v>
      </c>
      <c r="AU381" s="233">
        <v>5605</v>
      </c>
      <c r="AV381" s="234">
        <v>5605</v>
      </c>
      <c r="AW381" s="234">
        <v>709</v>
      </c>
      <c r="AX381" s="235">
        <v>4896</v>
      </c>
      <c r="AY381" s="233">
        <v>709</v>
      </c>
      <c r="AZ381" s="234">
        <v>709</v>
      </c>
      <c r="BA381" s="234">
        <v>709</v>
      </c>
      <c r="BB381" s="234">
        <v>709</v>
      </c>
      <c r="BC381" s="234">
        <v>709</v>
      </c>
      <c r="BD381" s="235">
        <v>1351</v>
      </c>
      <c r="BE381" s="233">
        <v>-3500</v>
      </c>
      <c r="BF381" s="234">
        <v>-3500</v>
      </c>
      <c r="BG381" s="234">
        <v>-443</v>
      </c>
      <c r="BH381" s="235">
        <v>-3057</v>
      </c>
      <c r="BI381" s="233">
        <v>-443</v>
      </c>
      <c r="BJ381" s="234">
        <v>-443</v>
      </c>
      <c r="BK381" s="234">
        <v>-443</v>
      </c>
      <c r="BL381" s="234">
        <v>-443</v>
      </c>
      <c r="BM381" s="234">
        <v>-443</v>
      </c>
      <c r="BN381" s="235">
        <v>-842</v>
      </c>
      <c r="BO381" s="233">
        <v>-2508</v>
      </c>
      <c r="BP381" s="234">
        <v>-2229</v>
      </c>
      <c r="BQ381" s="234">
        <v>-279</v>
      </c>
      <c r="BR381" s="235">
        <v>-1950</v>
      </c>
      <c r="BS381" s="233">
        <v>-279</v>
      </c>
      <c r="BT381" s="234">
        <v>-279</v>
      </c>
      <c r="BU381" s="234">
        <v>-279</v>
      </c>
      <c r="BV381" s="234">
        <v>-279</v>
      </c>
      <c r="BW381" s="234">
        <v>-279</v>
      </c>
      <c r="BX381" s="235">
        <v>-555</v>
      </c>
    </row>
    <row r="382" spans="1:76">
      <c r="A382" s="186" t="s">
        <v>814</v>
      </c>
      <c r="B382" s="187">
        <v>0</v>
      </c>
      <c r="C382" s="187">
        <v>0</v>
      </c>
      <c r="D382" s="186">
        <v>144</v>
      </c>
      <c r="E382" s="186">
        <v>170</v>
      </c>
      <c r="F382" s="187">
        <v>98824</v>
      </c>
      <c r="G382" s="187">
        <v>86814</v>
      </c>
      <c r="H382" s="195">
        <v>13066</v>
      </c>
      <c r="I382" s="187">
        <v>435.41999999999928</v>
      </c>
      <c r="J382" s="187">
        <v>-5436</v>
      </c>
      <c r="K382" s="187">
        <v>107721</v>
      </c>
      <c r="L382" s="187">
        <v>90497</v>
      </c>
      <c r="M382" s="187">
        <v>86062</v>
      </c>
      <c r="N382" s="187">
        <v>114139</v>
      </c>
      <c r="O382" s="187">
        <v>10460</v>
      </c>
      <c r="P382" s="187">
        <v>3455.98</v>
      </c>
      <c r="Q382" s="187">
        <v>0</v>
      </c>
      <c r="R382" s="187">
        <v>-5027</v>
      </c>
      <c r="S382" s="187">
        <v>3491</v>
      </c>
      <c r="T382" s="187">
        <v>369.98000000000013</v>
      </c>
      <c r="U382" s="187">
        <v>0</v>
      </c>
      <c r="V382" s="187">
        <v>-850</v>
      </c>
      <c r="W382" s="187">
        <v>4406</v>
      </c>
      <c r="X382" s="187">
        <v>4090</v>
      </c>
      <c r="Y382" s="187">
        <v>0</v>
      </c>
      <c r="Z382" s="187">
        <v>3060</v>
      </c>
      <c r="AA382" s="187">
        <v>-850</v>
      </c>
      <c r="AB382" s="187">
        <v>-850</v>
      </c>
      <c r="AC382" s="187">
        <v>-850</v>
      </c>
      <c r="AD382" s="187">
        <v>-850</v>
      </c>
      <c r="AE382" s="187">
        <v>-850</v>
      </c>
      <c r="AF382" s="187">
        <v>-1186</v>
      </c>
      <c r="AG382" s="175">
        <v>8.1</v>
      </c>
      <c r="AH382" s="188">
        <v>360</v>
      </c>
      <c r="AI382" s="92">
        <f t="shared" si="35"/>
        <v>0</v>
      </c>
      <c r="AJ382" s="198">
        <v>-660</v>
      </c>
      <c r="AK382" s="196">
        <v>431</v>
      </c>
      <c r="AL382" s="197">
        <v>-621</v>
      </c>
      <c r="AN382" s="174">
        <f t="shared" si="30"/>
        <v>13065.98</v>
      </c>
      <c r="AO382" s="174">
        <f t="shared" si="31"/>
        <v>2.0000000000436557E-2</v>
      </c>
      <c r="AQ382" s="92">
        <f t="shared" si="32"/>
        <v>98824</v>
      </c>
      <c r="AR382" s="92">
        <f t="shared" si="33"/>
        <v>0</v>
      </c>
      <c r="AS382" s="92">
        <f t="shared" si="34"/>
        <v>12010</v>
      </c>
      <c r="AU382" s="233">
        <v>3491</v>
      </c>
      <c r="AV382" s="234">
        <v>3491</v>
      </c>
      <c r="AW382" s="234">
        <v>431</v>
      </c>
      <c r="AX382" s="235">
        <v>3060</v>
      </c>
      <c r="AY382" s="233">
        <v>431</v>
      </c>
      <c r="AZ382" s="234">
        <v>431</v>
      </c>
      <c r="BA382" s="234">
        <v>431</v>
      </c>
      <c r="BB382" s="234">
        <v>431</v>
      </c>
      <c r="BC382" s="234">
        <v>431</v>
      </c>
      <c r="BD382" s="235">
        <v>905</v>
      </c>
      <c r="BE382" s="233">
        <v>-5027</v>
      </c>
      <c r="BF382" s="234">
        <v>-5027</v>
      </c>
      <c r="BG382" s="234">
        <v>-621</v>
      </c>
      <c r="BH382" s="235">
        <v>-4406</v>
      </c>
      <c r="BI382" s="233">
        <v>-621</v>
      </c>
      <c r="BJ382" s="234">
        <v>-621</v>
      </c>
      <c r="BK382" s="234">
        <v>-621</v>
      </c>
      <c r="BL382" s="234">
        <v>-621</v>
      </c>
      <c r="BM382" s="234">
        <v>-621</v>
      </c>
      <c r="BN382" s="235">
        <v>-1301</v>
      </c>
      <c r="BO382" s="233">
        <v>-5410</v>
      </c>
      <c r="BP382" s="234">
        <v>-4750</v>
      </c>
      <c r="BQ382" s="234">
        <v>-660</v>
      </c>
      <c r="BR382" s="235">
        <v>-4090</v>
      </c>
      <c r="BS382" s="233">
        <v>-660</v>
      </c>
      <c r="BT382" s="234">
        <v>-660</v>
      </c>
      <c r="BU382" s="234">
        <v>-660</v>
      </c>
      <c r="BV382" s="234">
        <v>-660</v>
      </c>
      <c r="BW382" s="234">
        <v>-660</v>
      </c>
      <c r="BX382" s="235">
        <v>-790</v>
      </c>
    </row>
    <row r="383" spans="1:76">
      <c r="A383" s="186" t="s">
        <v>1213</v>
      </c>
      <c r="B383" s="187">
        <v>0</v>
      </c>
      <c r="C383" s="187">
        <v>0</v>
      </c>
      <c r="D383" s="186">
        <v>0</v>
      </c>
      <c r="E383" s="186">
        <v>0</v>
      </c>
      <c r="F383" s="187">
        <v>0</v>
      </c>
      <c r="G383" s="187">
        <v>0</v>
      </c>
      <c r="H383" s="195">
        <v>0</v>
      </c>
      <c r="I383" s="187">
        <v>0</v>
      </c>
      <c r="J383" s="187">
        <v>0</v>
      </c>
      <c r="K383" s="187">
        <v>0</v>
      </c>
      <c r="L383" s="187">
        <v>0</v>
      </c>
      <c r="M383" s="187">
        <v>0</v>
      </c>
      <c r="N383" s="187">
        <v>0</v>
      </c>
      <c r="O383" s="187">
        <v>0</v>
      </c>
      <c r="P383" s="187">
        <v>0</v>
      </c>
      <c r="Q383" s="187">
        <v>0</v>
      </c>
      <c r="R383" s="187">
        <v>0</v>
      </c>
      <c r="S383" s="187">
        <v>0</v>
      </c>
      <c r="T383" s="187">
        <v>0</v>
      </c>
      <c r="U383" s="187">
        <v>0</v>
      </c>
      <c r="V383" s="187">
        <v>0</v>
      </c>
      <c r="W383" s="187">
        <v>0</v>
      </c>
      <c r="X383" s="187">
        <v>0</v>
      </c>
      <c r="Y383" s="187">
        <v>0</v>
      </c>
      <c r="Z383" s="187">
        <v>0</v>
      </c>
      <c r="AA383" s="187">
        <v>0</v>
      </c>
      <c r="AB383" s="187">
        <v>0</v>
      </c>
      <c r="AC383" s="187">
        <v>0</v>
      </c>
      <c r="AD383" s="187">
        <v>0</v>
      </c>
      <c r="AE383" s="187">
        <v>0</v>
      </c>
      <c r="AF383" s="187">
        <v>0</v>
      </c>
      <c r="AG383" s="175">
        <v>1</v>
      </c>
      <c r="AH383" s="188">
        <v>362</v>
      </c>
      <c r="AI383" s="92">
        <f t="shared" si="35"/>
        <v>0</v>
      </c>
      <c r="AJ383" s="198">
        <v>0</v>
      </c>
      <c r="AK383" s="196">
        <v>0</v>
      </c>
      <c r="AL383" s="197">
        <v>0</v>
      </c>
      <c r="AN383" s="174">
        <f t="shared" si="30"/>
        <v>0</v>
      </c>
      <c r="AO383" s="174">
        <f t="shared" si="31"/>
        <v>0</v>
      </c>
      <c r="AQ383" s="92">
        <f t="shared" si="32"/>
        <v>0</v>
      </c>
      <c r="AR383" s="92">
        <f t="shared" si="33"/>
        <v>0</v>
      </c>
      <c r="AS383" s="92">
        <f t="shared" si="34"/>
        <v>0</v>
      </c>
      <c r="AU383" s="233">
        <v>0</v>
      </c>
      <c r="AV383" s="234">
        <v>0</v>
      </c>
      <c r="AW383" s="234">
        <v>0</v>
      </c>
      <c r="AX383" s="235">
        <v>0</v>
      </c>
      <c r="AY383" s="233">
        <v>0</v>
      </c>
      <c r="AZ383" s="234">
        <v>0</v>
      </c>
      <c r="BA383" s="234">
        <v>0</v>
      </c>
      <c r="BB383" s="234">
        <v>0</v>
      </c>
      <c r="BC383" s="234">
        <v>0</v>
      </c>
      <c r="BD383" s="235">
        <v>0</v>
      </c>
      <c r="BE383" s="233">
        <v>0</v>
      </c>
      <c r="BF383" s="234">
        <v>0</v>
      </c>
      <c r="BG383" s="234">
        <v>0</v>
      </c>
      <c r="BH383" s="235">
        <v>0</v>
      </c>
      <c r="BI383" s="233">
        <v>0</v>
      </c>
      <c r="BJ383" s="234">
        <v>0</v>
      </c>
      <c r="BK383" s="234">
        <v>0</v>
      </c>
      <c r="BL383" s="234">
        <v>0</v>
      </c>
      <c r="BM383" s="234">
        <v>0</v>
      </c>
      <c r="BN383" s="235">
        <v>0</v>
      </c>
      <c r="BO383" s="233">
        <v>0</v>
      </c>
      <c r="BP383" s="234">
        <v>0</v>
      </c>
      <c r="BQ383" s="234">
        <v>0</v>
      </c>
      <c r="BR383" s="235">
        <v>0</v>
      </c>
      <c r="BS383" s="233">
        <v>0</v>
      </c>
      <c r="BT383" s="234">
        <v>0</v>
      </c>
      <c r="BU383" s="234">
        <v>0</v>
      </c>
      <c r="BV383" s="234">
        <v>0</v>
      </c>
      <c r="BW383" s="234">
        <v>0</v>
      </c>
      <c r="BX383" s="235">
        <v>0</v>
      </c>
    </row>
    <row r="384" spans="1:76">
      <c r="A384" s="186" t="s">
        <v>1214</v>
      </c>
      <c r="B384" s="187">
        <v>0</v>
      </c>
      <c r="C384" s="187">
        <v>0</v>
      </c>
      <c r="D384" s="186">
        <v>16</v>
      </c>
      <c r="E384" s="186">
        <v>19</v>
      </c>
      <c r="F384" s="187">
        <v>53461</v>
      </c>
      <c r="G384" s="187">
        <v>47701</v>
      </c>
      <c r="H384" s="195">
        <v>5608</v>
      </c>
      <c r="I384" s="187">
        <v>671.58999999999969</v>
      </c>
      <c r="J384" s="187">
        <v>-943</v>
      </c>
      <c r="K384" s="187">
        <v>56235</v>
      </c>
      <c r="L384" s="187">
        <v>50682</v>
      </c>
      <c r="M384" s="187">
        <v>48645</v>
      </c>
      <c r="N384" s="187">
        <v>58927</v>
      </c>
      <c r="O384" s="187">
        <v>3907</v>
      </c>
      <c r="P384" s="187">
        <v>1831.2700000000004</v>
      </c>
      <c r="Q384" s="187">
        <v>0</v>
      </c>
      <c r="R384" s="187">
        <v>-3989</v>
      </c>
      <c r="S384" s="187">
        <v>4345</v>
      </c>
      <c r="T384" s="187">
        <v>334.27000000000032</v>
      </c>
      <c r="U384" s="187">
        <v>0</v>
      </c>
      <c r="V384" s="187">
        <v>-130</v>
      </c>
      <c r="W384" s="187">
        <v>3520</v>
      </c>
      <c r="X384" s="187">
        <v>1257</v>
      </c>
      <c r="Y384" s="187">
        <v>0</v>
      </c>
      <c r="Z384" s="187">
        <v>3834</v>
      </c>
      <c r="AA384" s="187">
        <v>-130</v>
      </c>
      <c r="AB384" s="187">
        <v>-130</v>
      </c>
      <c r="AC384" s="187">
        <v>-130</v>
      </c>
      <c r="AD384" s="187">
        <v>-130</v>
      </c>
      <c r="AE384" s="187">
        <v>-130</v>
      </c>
      <c r="AF384" s="187">
        <v>-293</v>
      </c>
      <c r="AG384" s="175">
        <v>8.5</v>
      </c>
      <c r="AH384" s="188">
        <v>363</v>
      </c>
      <c r="AI384" s="92">
        <f t="shared" si="35"/>
        <v>0</v>
      </c>
      <c r="AJ384" s="198">
        <v>-172</v>
      </c>
      <c r="AK384" s="196">
        <v>511</v>
      </c>
      <c r="AL384" s="197">
        <v>-469</v>
      </c>
      <c r="AN384" s="174">
        <f t="shared" si="30"/>
        <v>5608.27</v>
      </c>
      <c r="AO384" s="174">
        <f t="shared" si="31"/>
        <v>-0.27000000000043656</v>
      </c>
      <c r="AQ384" s="92">
        <f t="shared" si="32"/>
        <v>53461.000000000007</v>
      </c>
      <c r="AR384" s="92">
        <f t="shared" si="33"/>
        <v>0</v>
      </c>
      <c r="AS384" s="92">
        <f t="shared" si="34"/>
        <v>5760</v>
      </c>
      <c r="AU384" s="233">
        <v>4345</v>
      </c>
      <c r="AV384" s="234">
        <v>4345</v>
      </c>
      <c r="AW384" s="234">
        <v>511</v>
      </c>
      <c r="AX384" s="235">
        <v>3834</v>
      </c>
      <c r="AY384" s="233">
        <v>511</v>
      </c>
      <c r="AZ384" s="234">
        <v>511</v>
      </c>
      <c r="BA384" s="234">
        <v>511</v>
      </c>
      <c r="BB384" s="234">
        <v>511</v>
      </c>
      <c r="BC384" s="234">
        <v>511</v>
      </c>
      <c r="BD384" s="235">
        <v>1279</v>
      </c>
      <c r="BE384" s="233">
        <v>-3989</v>
      </c>
      <c r="BF384" s="234">
        <v>-3989</v>
      </c>
      <c r="BG384" s="234">
        <v>-469</v>
      </c>
      <c r="BH384" s="235">
        <v>-3520</v>
      </c>
      <c r="BI384" s="233">
        <v>-469</v>
      </c>
      <c r="BJ384" s="234">
        <v>-469</v>
      </c>
      <c r="BK384" s="234">
        <v>-469</v>
      </c>
      <c r="BL384" s="234">
        <v>-469</v>
      </c>
      <c r="BM384" s="234">
        <v>-469</v>
      </c>
      <c r="BN384" s="235">
        <v>-1175</v>
      </c>
      <c r="BO384" s="233">
        <v>-1601</v>
      </c>
      <c r="BP384" s="234">
        <v>-1429</v>
      </c>
      <c r="BQ384" s="234">
        <v>-172</v>
      </c>
      <c r="BR384" s="235">
        <v>-1257</v>
      </c>
      <c r="BS384" s="233">
        <v>-172</v>
      </c>
      <c r="BT384" s="234">
        <v>-172</v>
      </c>
      <c r="BU384" s="234">
        <v>-172</v>
      </c>
      <c r="BV384" s="234">
        <v>-172</v>
      </c>
      <c r="BW384" s="234">
        <v>-172</v>
      </c>
      <c r="BX384" s="235">
        <v>-397</v>
      </c>
    </row>
    <row r="385" spans="1:76">
      <c r="A385" s="186" t="s">
        <v>1215</v>
      </c>
      <c r="B385" s="187">
        <v>0</v>
      </c>
      <c r="C385" s="187">
        <v>0</v>
      </c>
      <c r="D385" s="186">
        <v>53</v>
      </c>
      <c r="E385" s="186">
        <v>63</v>
      </c>
      <c r="F385" s="187">
        <v>57302</v>
      </c>
      <c r="G385" s="187">
        <v>61751</v>
      </c>
      <c r="H385" s="195">
        <v>5769</v>
      </c>
      <c r="I385" s="187">
        <v>332.7700000000001</v>
      </c>
      <c r="J385" s="187">
        <v>-13337</v>
      </c>
      <c r="K385" s="187">
        <v>62772</v>
      </c>
      <c r="L385" s="187">
        <v>52136</v>
      </c>
      <c r="M385" s="187">
        <v>49065</v>
      </c>
      <c r="N385" s="187">
        <v>67241</v>
      </c>
      <c r="O385" s="187">
        <v>4984</v>
      </c>
      <c r="P385" s="187">
        <v>2371.35</v>
      </c>
      <c r="Q385" s="187">
        <v>0</v>
      </c>
      <c r="R385" s="187">
        <v>-14658</v>
      </c>
      <c r="S385" s="187">
        <v>3101</v>
      </c>
      <c r="T385" s="187">
        <v>247.35000000000002</v>
      </c>
      <c r="U385" s="187">
        <v>0</v>
      </c>
      <c r="V385" s="187">
        <v>-1586</v>
      </c>
      <c r="W385" s="187">
        <v>13131</v>
      </c>
      <c r="X385" s="187">
        <v>2984</v>
      </c>
      <c r="Y385" s="187">
        <v>0</v>
      </c>
      <c r="Z385" s="187">
        <v>2778</v>
      </c>
      <c r="AA385" s="187">
        <v>-1586</v>
      </c>
      <c r="AB385" s="187">
        <v>-1586</v>
      </c>
      <c r="AC385" s="187">
        <v>-1586</v>
      </c>
      <c r="AD385" s="187">
        <v>-1586</v>
      </c>
      <c r="AE385" s="187">
        <v>-1586</v>
      </c>
      <c r="AF385" s="187">
        <v>-5407</v>
      </c>
      <c r="AG385" s="175">
        <v>9.6</v>
      </c>
      <c r="AH385" s="188">
        <v>364</v>
      </c>
      <c r="AI385" s="92">
        <f t="shared" si="35"/>
        <v>0</v>
      </c>
      <c r="AJ385" s="198">
        <v>-382</v>
      </c>
      <c r="AK385" s="196">
        <v>323</v>
      </c>
      <c r="AL385" s="197">
        <v>-1527</v>
      </c>
      <c r="AN385" s="174">
        <f t="shared" si="30"/>
        <v>5769.35</v>
      </c>
      <c r="AO385" s="174">
        <f t="shared" si="31"/>
        <v>-0.3500000000003638</v>
      </c>
      <c r="AQ385" s="92">
        <f t="shared" si="32"/>
        <v>57302</v>
      </c>
      <c r="AR385" s="92">
        <f t="shared" si="33"/>
        <v>0</v>
      </c>
      <c r="AS385" s="92">
        <f t="shared" si="34"/>
        <v>-4449</v>
      </c>
      <c r="AU385" s="233">
        <v>3101</v>
      </c>
      <c r="AV385" s="234">
        <v>3101</v>
      </c>
      <c r="AW385" s="234">
        <v>323</v>
      </c>
      <c r="AX385" s="235">
        <v>2778</v>
      </c>
      <c r="AY385" s="233">
        <v>323</v>
      </c>
      <c r="AZ385" s="234">
        <v>323</v>
      </c>
      <c r="BA385" s="234">
        <v>323</v>
      </c>
      <c r="BB385" s="234">
        <v>323</v>
      </c>
      <c r="BC385" s="234">
        <v>323</v>
      </c>
      <c r="BD385" s="235">
        <v>1163</v>
      </c>
      <c r="BE385" s="233">
        <v>-14658</v>
      </c>
      <c r="BF385" s="234">
        <v>-14658</v>
      </c>
      <c r="BG385" s="234">
        <v>-1527</v>
      </c>
      <c r="BH385" s="235">
        <v>-13131</v>
      </c>
      <c r="BI385" s="233">
        <v>-1527</v>
      </c>
      <c r="BJ385" s="234">
        <v>-1527</v>
      </c>
      <c r="BK385" s="234">
        <v>-1527</v>
      </c>
      <c r="BL385" s="234">
        <v>-1527</v>
      </c>
      <c r="BM385" s="234">
        <v>-1527</v>
      </c>
      <c r="BN385" s="235">
        <v>-5496</v>
      </c>
      <c r="BO385" s="233">
        <v>-3748</v>
      </c>
      <c r="BP385" s="234">
        <v>-3366</v>
      </c>
      <c r="BQ385" s="234">
        <v>-382</v>
      </c>
      <c r="BR385" s="235">
        <v>-2984</v>
      </c>
      <c r="BS385" s="233">
        <v>-382</v>
      </c>
      <c r="BT385" s="234">
        <v>-382</v>
      </c>
      <c r="BU385" s="234">
        <v>-382</v>
      </c>
      <c r="BV385" s="234">
        <v>-382</v>
      </c>
      <c r="BW385" s="234">
        <v>-382</v>
      </c>
      <c r="BX385" s="235">
        <v>-1074</v>
      </c>
    </row>
    <row r="386" spans="1:76">
      <c r="A386" s="186" t="s">
        <v>1216</v>
      </c>
      <c r="B386" s="187">
        <v>0</v>
      </c>
      <c r="C386" s="187">
        <v>0</v>
      </c>
      <c r="D386" s="186">
        <v>40</v>
      </c>
      <c r="E386" s="186">
        <v>42</v>
      </c>
      <c r="F386" s="187">
        <v>49473</v>
      </c>
      <c r="G386" s="187">
        <v>46978</v>
      </c>
      <c r="H386" s="195">
        <v>8091</v>
      </c>
      <c r="I386" s="187">
        <v>105.68000000000029</v>
      </c>
      <c r="J386" s="187">
        <v>-6985</v>
      </c>
      <c r="K386" s="187">
        <v>53517</v>
      </c>
      <c r="L386" s="187">
        <v>45703</v>
      </c>
      <c r="M386" s="187">
        <v>43236</v>
      </c>
      <c r="N386" s="187">
        <v>56743</v>
      </c>
      <c r="O386" s="187">
        <v>7110</v>
      </c>
      <c r="P386" s="187">
        <v>1916.1299999999999</v>
      </c>
      <c r="Q386" s="187">
        <v>0</v>
      </c>
      <c r="R386" s="187">
        <v>-7920</v>
      </c>
      <c r="S386" s="187">
        <v>1936</v>
      </c>
      <c r="T386" s="187">
        <v>547.12999999999988</v>
      </c>
      <c r="U386" s="187">
        <v>0</v>
      </c>
      <c r="V386" s="187">
        <v>-935</v>
      </c>
      <c r="W386" s="187">
        <v>6999</v>
      </c>
      <c r="X386" s="187">
        <v>1697</v>
      </c>
      <c r="Y386" s="187">
        <v>0</v>
      </c>
      <c r="Z386" s="187">
        <v>1711</v>
      </c>
      <c r="AA386" s="187">
        <v>-935</v>
      </c>
      <c r="AB386" s="187">
        <v>-935</v>
      </c>
      <c r="AC386" s="187">
        <v>-935</v>
      </c>
      <c r="AD386" s="187">
        <v>-935</v>
      </c>
      <c r="AE386" s="187">
        <v>-935</v>
      </c>
      <c r="AF386" s="187">
        <v>-2310</v>
      </c>
      <c r="AG386" s="175">
        <v>8.6</v>
      </c>
      <c r="AH386" s="188">
        <v>365</v>
      </c>
      <c r="AI386" s="92">
        <f t="shared" si="35"/>
        <v>0</v>
      </c>
      <c r="AJ386" s="198">
        <v>-239</v>
      </c>
      <c r="AK386" s="196">
        <v>225</v>
      </c>
      <c r="AL386" s="197">
        <v>-921</v>
      </c>
      <c r="AN386" s="174">
        <f t="shared" si="30"/>
        <v>8091.1299999999992</v>
      </c>
      <c r="AO386" s="174">
        <f t="shared" si="31"/>
        <v>-0.12999999999919964</v>
      </c>
      <c r="AQ386" s="92">
        <f t="shared" si="32"/>
        <v>49473</v>
      </c>
      <c r="AR386" s="92">
        <f t="shared" si="33"/>
        <v>0</v>
      </c>
      <c r="AS386" s="92">
        <f t="shared" si="34"/>
        <v>2494.9999999999991</v>
      </c>
      <c r="AU386" s="233">
        <v>1936</v>
      </c>
      <c r="AV386" s="234">
        <v>1936</v>
      </c>
      <c r="AW386" s="234">
        <v>225</v>
      </c>
      <c r="AX386" s="235">
        <v>1711</v>
      </c>
      <c r="AY386" s="233">
        <v>225</v>
      </c>
      <c r="AZ386" s="234">
        <v>225</v>
      </c>
      <c r="BA386" s="234">
        <v>225</v>
      </c>
      <c r="BB386" s="234">
        <v>225</v>
      </c>
      <c r="BC386" s="234">
        <v>225</v>
      </c>
      <c r="BD386" s="235">
        <v>586</v>
      </c>
      <c r="BE386" s="233">
        <v>-7920</v>
      </c>
      <c r="BF386" s="234">
        <v>-7920</v>
      </c>
      <c r="BG386" s="234">
        <v>-921</v>
      </c>
      <c r="BH386" s="235">
        <v>-6999</v>
      </c>
      <c r="BI386" s="233">
        <v>-921</v>
      </c>
      <c r="BJ386" s="234">
        <v>-921</v>
      </c>
      <c r="BK386" s="234">
        <v>-921</v>
      </c>
      <c r="BL386" s="234">
        <v>-921</v>
      </c>
      <c r="BM386" s="234">
        <v>-921</v>
      </c>
      <c r="BN386" s="235">
        <v>-2394</v>
      </c>
      <c r="BO386" s="233">
        <v>-2175</v>
      </c>
      <c r="BP386" s="234">
        <v>-1936</v>
      </c>
      <c r="BQ386" s="234">
        <v>-239</v>
      </c>
      <c r="BR386" s="235">
        <v>-1697</v>
      </c>
      <c r="BS386" s="233">
        <v>-239</v>
      </c>
      <c r="BT386" s="234">
        <v>-239</v>
      </c>
      <c r="BU386" s="234">
        <v>-239</v>
      </c>
      <c r="BV386" s="234">
        <v>-239</v>
      </c>
      <c r="BW386" s="234">
        <v>-239</v>
      </c>
      <c r="BX386" s="235">
        <v>-502</v>
      </c>
    </row>
    <row r="387" spans="1:76">
      <c r="A387" s="186" t="s">
        <v>1217</v>
      </c>
      <c r="B387" s="187">
        <v>0</v>
      </c>
      <c r="C387" s="187">
        <v>0</v>
      </c>
      <c r="D387" s="186">
        <v>44</v>
      </c>
      <c r="E387" s="186">
        <v>45</v>
      </c>
      <c r="F387" s="187">
        <v>32444</v>
      </c>
      <c r="G387" s="187">
        <v>66247</v>
      </c>
      <c r="H387" s="195">
        <v>5421</v>
      </c>
      <c r="I387" s="187">
        <v>392.25999999999965</v>
      </c>
      <c r="J387" s="187">
        <v>-43529</v>
      </c>
      <c r="K387" s="187">
        <v>36568</v>
      </c>
      <c r="L387" s="187">
        <v>28738</v>
      </c>
      <c r="M387" s="187">
        <v>26738</v>
      </c>
      <c r="N387" s="187">
        <v>39655</v>
      </c>
      <c r="O387" s="187">
        <v>7307</v>
      </c>
      <c r="P387" s="187">
        <v>2617.06</v>
      </c>
      <c r="Q387" s="187">
        <v>0</v>
      </c>
      <c r="R387" s="187">
        <v>-41491</v>
      </c>
      <c r="S387" s="187">
        <v>-2169</v>
      </c>
      <c r="T387" s="187">
        <v>67.059999999999945</v>
      </c>
      <c r="U387" s="187">
        <v>0</v>
      </c>
      <c r="V387" s="187">
        <v>-4503</v>
      </c>
      <c r="W387" s="187">
        <v>37649</v>
      </c>
      <c r="X387" s="187">
        <v>5880</v>
      </c>
      <c r="Y387" s="187">
        <v>0</v>
      </c>
      <c r="Z387" s="187">
        <v>0</v>
      </c>
      <c r="AA387" s="187">
        <v>-4503</v>
      </c>
      <c r="AB387" s="187">
        <v>-4503</v>
      </c>
      <c r="AC387" s="187">
        <v>-4503</v>
      </c>
      <c r="AD387" s="187">
        <v>-4503</v>
      </c>
      <c r="AE387" s="187">
        <v>-4503</v>
      </c>
      <c r="AF387" s="187">
        <v>-21014</v>
      </c>
      <c r="AG387" s="175">
        <v>10.8</v>
      </c>
      <c r="AH387" s="188">
        <v>366</v>
      </c>
      <c r="AI387" s="92">
        <f t="shared" si="35"/>
        <v>0</v>
      </c>
      <c r="AJ387" s="198">
        <v>-460</v>
      </c>
      <c r="AK387" s="196">
        <v>-201</v>
      </c>
      <c r="AL387" s="197">
        <v>-3842</v>
      </c>
      <c r="AN387" s="174">
        <f t="shared" si="30"/>
        <v>5421.0599999999995</v>
      </c>
      <c r="AO387" s="174">
        <f t="shared" si="31"/>
        <v>-5.9999999999490683E-2</v>
      </c>
      <c r="AQ387" s="92">
        <f t="shared" si="32"/>
        <v>32443.999999999996</v>
      </c>
      <c r="AR387" s="92">
        <f t="shared" si="33"/>
        <v>0</v>
      </c>
      <c r="AS387" s="92">
        <f t="shared" si="34"/>
        <v>-33803</v>
      </c>
      <c r="AU387" s="233">
        <v>-2169</v>
      </c>
      <c r="AV387" s="234">
        <v>-2169</v>
      </c>
      <c r="AW387" s="234">
        <v>-201</v>
      </c>
      <c r="AX387" s="235">
        <v>-1968</v>
      </c>
      <c r="AY387" s="233">
        <v>-201</v>
      </c>
      <c r="AZ387" s="234">
        <v>-201</v>
      </c>
      <c r="BA387" s="234">
        <v>-201</v>
      </c>
      <c r="BB387" s="234">
        <v>-201</v>
      </c>
      <c r="BC387" s="234">
        <v>-201</v>
      </c>
      <c r="BD387" s="235">
        <v>-963</v>
      </c>
      <c r="BE387" s="233">
        <v>-41491</v>
      </c>
      <c r="BF387" s="234">
        <v>-41491</v>
      </c>
      <c r="BG387" s="234">
        <v>-3842</v>
      </c>
      <c r="BH387" s="235">
        <v>-37649</v>
      </c>
      <c r="BI387" s="233">
        <v>-3842</v>
      </c>
      <c r="BJ387" s="234">
        <v>-3842</v>
      </c>
      <c r="BK387" s="234">
        <v>-3842</v>
      </c>
      <c r="BL387" s="234">
        <v>-3842</v>
      </c>
      <c r="BM387" s="234">
        <v>-3842</v>
      </c>
      <c r="BN387" s="235">
        <v>-18439</v>
      </c>
      <c r="BO387" s="233">
        <v>-4832</v>
      </c>
      <c r="BP387" s="234">
        <v>-4372</v>
      </c>
      <c r="BQ387" s="234">
        <v>-460</v>
      </c>
      <c r="BR387" s="235">
        <v>-3912</v>
      </c>
      <c r="BS387" s="233">
        <v>-460</v>
      </c>
      <c r="BT387" s="234">
        <v>-460</v>
      </c>
      <c r="BU387" s="234">
        <v>-460</v>
      </c>
      <c r="BV387" s="234">
        <v>-460</v>
      </c>
      <c r="BW387" s="234">
        <v>-460</v>
      </c>
      <c r="BX387" s="235">
        <v>-1612</v>
      </c>
    </row>
    <row r="388" spans="1:76">
      <c r="A388" s="186" t="s">
        <v>1218</v>
      </c>
      <c r="B388" s="187">
        <v>1</v>
      </c>
      <c r="C388" s="187">
        <v>0</v>
      </c>
      <c r="D388" s="186">
        <v>115</v>
      </c>
      <c r="E388" s="186">
        <v>125</v>
      </c>
      <c r="F388" s="187">
        <v>85340</v>
      </c>
      <c r="G388" s="187">
        <v>76001</v>
      </c>
      <c r="H388" s="195">
        <v>15222</v>
      </c>
      <c r="I388" s="187">
        <v>4890.4699999999993</v>
      </c>
      <c r="J388" s="187">
        <v>-10304</v>
      </c>
      <c r="K388" s="187">
        <v>91954</v>
      </c>
      <c r="L388" s="187">
        <v>79418</v>
      </c>
      <c r="M388" s="187">
        <v>75978</v>
      </c>
      <c r="N388" s="187">
        <v>96780</v>
      </c>
      <c r="O388" s="187">
        <v>13318</v>
      </c>
      <c r="P388" s="187">
        <v>3174.05</v>
      </c>
      <c r="Q388" s="187">
        <v>0</v>
      </c>
      <c r="R388" s="187">
        <v>-8466</v>
      </c>
      <c r="S388" s="187">
        <v>1612</v>
      </c>
      <c r="T388" s="187">
        <v>299.05000000000018</v>
      </c>
      <c r="U388" s="187">
        <v>0</v>
      </c>
      <c r="V388" s="187">
        <v>-1270</v>
      </c>
      <c r="W388" s="187">
        <v>7575</v>
      </c>
      <c r="X388" s="187">
        <v>4171</v>
      </c>
      <c r="Y388" s="187">
        <v>0</v>
      </c>
      <c r="Z388" s="187">
        <v>1442</v>
      </c>
      <c r="AA388" s="187">
        <v>-1270</v>
      </c>
      <c r="AB388" s="187">
        <v>-1270</v>
      </c>
      <c r="AC388" s="187">
        <v>-1270</v>
      </c>
      <c r="AD388" s="187">
        <v>-1270</v>
      </c>
      <c r="AE388" s="187">
        <v>-1270</v>
      </c>
      <c r="AF388" s="187">
        <v>-3954</v>
      </c>
      <c r="AG388" s="175">
        <v>9.5</v>
      </c>
      <c r="AH388" s="188">
        <v>367</v>
      </c>
      <c r="AI388" s="92">
        <f t="shared" si="35"/>
        <v>0</v>
      </c>
      <c r="AJ388" s="198">
        <v>-549</v>
      </c>
      <c r="AK388" s="196">
        <v>170</v>
      </c>
      <c r="AL388" s="197">
        <v>-891</v>
      </c>
      <c r="AN388" s="174">
        <f t="shared" si="30"/>
        <v>15222.05</v>
      </c>
      <c r="AO388" s="174">
        <f t="shared" si="31"/>
        <v>-4.9999999999272404E-2</v>
      </c>
      <c r="AQ388" s="92">
        <f t="shared" si="32"/>
        <v>85340</v>
      </c>
      <c r="AR388" s="92">
        <f t="shared" si="33"/>
        <v>0</v>
      </c>
      <c r="AS388" s="92">
        <f t="shared" si="34"/>
        <v>9339</v>
      </c>
      <c r="AU388" s="233">
        <v>1612</v>
      </c>
      <c r="AV388" s="234">
        <v>1612</v>
      </c>
      <c r="AW388" s="234">
        <v>170</v>
      </c>
      <c r="AX388" s="235">
        <v>1442</v>
      </c>
      <c r="AY388" s="233">
        <v>170</v>
      </c>
      <c r="AZ388" s="234">
        <v>170</v>
      </c>
      <c r="BA388" s="234">
        <v>170</v>
      </c>
      <c r="BB388" s="234">
        <v>170</v>
      </c>
      <c r="BC388" s="234">
        <v>170</v>
      </c>
      <c r="BD388" s="235">
        <v>592</v>
      </c>
      <c r="BE388" s="233">
        <v>-8466</v>
      </c>
      <c r="BF388" s="234">
        <v>-8466</v>
      </c>
      <c r="BG388" s="234">
        <v>-891</v>
      </c>
      <c r="BH388" s="235">
        <v>-7575</v>
      </c>
      <c r="BI388" s="233">
        <v>-891</v>
      </c>
      <c r="BJ388" s="234">
        <v>-891</v>
      </c>
      <c r="BK388" s="234">
        <v>-891</v>
      </c>
      <c r="BL388" s="234">
        <v>-891</v>
      </c>
      <c r="BM388" s="234">
        <v>-891</v>
      </c>
      <c r="BN388" s="235">
        <v>-3120</v>
      </c>
      <c r="BO388" s="233">
        <v>-5269</v>
      </c>
      <c r="BP388" s="234">
        <v>-4720</v>
      </c>
      <c r="BQ388" s="234">
        <v>-549</v>
      </c>
      <c r="BR388" s="235">
        <v>-4171</v>
      </c>
      <c r="BS388" s="233">
        <v>-549</v>
      </c>
      <c r="BT388" s="234">
        <v>-549</v>
      </c>
      <c r="BU388" s="234">
        <v>-549</v>
      </c>
      <c r="BV388" s="234">
        <v>-549</v>
      </c>
      <c r="BW388" s="234">
        <v>-549</v>
      </c>
      <c r="BX388" s="235">
        <v>-1426</v>
      </c>
    </row>
    <row r="389" spans="1:76">
      <c r="A389" s="186" t="s">
        <v>1219</v>
      </c>
      <c r="B389" s="187">
        <v>0</v>
      </c>
      <c r="C389" s="187">
        <v>0</v>
      </c>
      <c r="D389" s="186">
        <v>122</v>
      </c>
      <c r="E389" s="186">
        <v>136</v>
      </c>
      <c r="F389" s="187">
        <v>99425</v>
      </c>
      <c r="G389" s="187">
        <v>112720</v>
      </c>
      <c r="H389" s="195">
        <v>13533</v>
      </c>
      <c r="I389" s="187">
        <v>201.9800000000003</v>
      </c>
      <c r="J389" s="187">
        <v>-30659</v>
      </c>
      <c r="K389" s="187">
        <v>106143</v>
      </c>
      <c r="L389" s="187">
        <v>93205</v>
      </c>
      <c r="M389" s="187">
        <v>88628</v>
      </c>
      <c r="N389" s="187">
        <v>111964</v>
      </c>
      <c r="O389" s="187">
        <v>12996</v>
      </c>
      <c r="P389" s="187">
        <v>4464.5</v>
      </c>
      <c r="Q389" s="187">
        <v>0</v>
      </c>
      <c r="R389" s="187">
        <v>-37250</v>
      </c>
      <c r="S389" s="187">
        <v>7136</v>
      </c>
      <c r="T389" s="187">
        <v>641.5</v>
      </c>
      <c r="U389" s="187">
        <v>0</v>
      </c>
      <c r="V389" s="187">
        <v>-3927</v>
      </c>
      <c r="W389" s="187">
        <v>33111</v>
      </c>
      <c r="X389" s="187">
        <v>3891</v>
      </c>
      <c r="Y389" s="187">
        <v>0</v>
      </c>
      <c r="Z389" s="187">
        <v>6343</v>
      </c>
      <c r="AA389" s="187">
        <v>-3927</v>
      </c>
      <c r="AB389" s="187">
        <v>-3927</v>
      </c>
      <c r="AC389" s="187">
        <v>-3927</v>
      </c>
      <c r="AD389" s="187">
        <v>-3927</v>
      </c>
      <c r="AE389" s="187">
        <v>-3927</v>
      </c>
      <c r="AF389" s="187">
        <v>-11024</v>
      </c>
      <c r="AG389" s="175">
        <v>9</v>
      </c>
      <c r="AH389" s="188">
        <v>368</v>
      </c>
      <c r="AI389" s="92">
        <f t="shared" si="35"/>
        <v>0</v>
      </c>
      <c r="AJ389" s="198">
        <v>-581</v>
      </c>
      <c r="AK389" s="196">
        <v>793</v>
      </c>
      <c r="AL389" s="197">
        <v>-4139</v>
      </c>
      <c r="AN389" s="174">
        <f t="shared" si="30"/>
        <v>13533.5</v>
      </c>
      <c r="AO389" s="174">
        <f t="shared" si="31"/>
        <v>-0.5</v>
      </c>
      <c r="AQ389" s="92">
        <f t="shared" si="32"/>
        <v>99425</v>
      </c>
      <c r="AR389" s="92">
        <f t="shared" si="33"/>
        <v>0</v>
      </c>
      <c r="AS389" s="92">
        <f t="shared" si="34"/>
        <v>-13295</v>
      </c>
      <c r="AU389" s="233">
        <v>7136</v>
      </c>
      <c r="AV389" s="234">
        <v>7136</v>
      </c>
      <c r="AW389" s="234">
        <v>793</v>
      </c>
      <c r="AX389" s="235">
        <v>6343</v>
      </c>
      <c r="AY389" s="233">
        <v>793</v>
      </c>
      <c r="AZ389" s="234">
        <v>793</v>
      </c>
      <c r="BA389" s="234">
        <v>793</v>
      </c>
      <c r="BB389" s="234">
        <v>793</v>
      </c>
      <c r="BC389" s="234">
        <v>793</v>
      </c>
      <c r="BD389" s="235">
        <v>2378</v>
      </c>
      <c r="BE389" s="233">
        <v>-37249</v>
      </c>
      <c r="BF389" s="234">
        <v>-37249</v>
      </c>
      <c r="BG389" s="234">
        <v>-4139</v>
      </c>
      <c r="BH389" s="235">
        <v>-33110</v>
      </c>
      <c r="BI389" s="233">
        <v>-4139</v>
      </c>
      <c r="BJ389" s="234">
        <v>-4139</v>
      </c>
      <c r="BK389" s="234">
        <v>-4139</v>
      </c>
      <c r="BL389" s="234">
        <v>-4139</v>
      </c>
      <c r="BM389" s="234">
        <v>-4139</v>
      </c>
      <c r="BN389" s="235">
        <v>-12415</v>
      </c>
      <c r="BO389" s="233">
        <v>-5053</v>
      </c>
      <c r="BP389" s="234">
        <v>-4472</v>
      </c>
      <c r="BQ389" s="234">
        <v>-581</v>
      </c>
      <c r="BR389" s="235">
        <v>-3891</v>
      </c>
      <c r="BS389" s="233">
        <v>-581</v>
      </c>
      <c r="BT389" s="234">
        <v>-581</v>
      </c>
      <c r="BU389" s="234">
        <v>-581</v>
      </c>
      <c r="BV389" s="234">
        <v>-581</v>
      </c>
      <c r="BW389" s="234">
        <v>-581</v>
      </c>
      <c r="BX389" s="235">
        <v>-986</v>
      </c>
    </row>
    <row r="390" spans="1:76">
      <c r="A390" s="186" t="s">
        <v>1220</v>
      </c>
      <c r="B390" s="187">
        <v>0</v>
      </c>
      <c r="C390" s="187">
        <v>0</v>
      </c>
      <c r="D390" s="186">
        <v>28</v>
      </c>
      <c r="E390" s="186">
        <v>28</v>
      </c>
      <c r="F390" s="187">
        <v>7823</v>
      </c>
      <c r="G390" s="187">
        <v>13112</v>
      </c>
      <c r="H390" s="195">
        <v>2418</v>
      </c>
      <c r="I390" s="187">
        <v>387.3199999999996</v>
      </c>
      <c r="J390" s="187">
        <v>-8462</v>
      </c>
      <c r="K390" s="187">
        <v>8681</v>
      </c>
      <c r="L390" s="187">
        <v>7057</v>
      </c>
      <c r="M390" s="187">
        <v>6642</v>
      </c>
      <c r="N390" s="187">
        <v>9297</v>
      </c>
      <c r="O390" s="187">
        <v>2807</v>
      </c>
      <c r="P390" s="187">
        <v>567</v>
      </c>
      <c r="Q390" s="187">
        <v>0</v>
      </c>
      <c r="R390" s="187">
        <v>-7957</v>
      </c>
      <c r="S390" s="187">
        <v>-706</v>
      </c>
      <c r="T390" s="187">
        <v>0</v>
      </c>
      <c r="U390" s="187">
        <v>0</v>
      </c>
      <c r="V390" s="187">
        <v>-956</v>
      </c>
      <c r="W390" s="187">
        <v>7161</v>
      </c>
      <c r="X390" s="187">
        <v>1301</v>
      </c>
      <c r="Y390" s="187">
        <v>0</v>
      </c>
      <c r="Z390" s="187">
        <v>0</v>
      </c>
      <c r="AA390" s="187">
        <v>-956</v>
      </c>
      <c r="AB390" s="187">
        <v>-956</v>
      </c>
      <c r="AC390" s="187">
        <v>-956</v>
      </c>
      <c r="AD390" s="187">
        <v>-956</v>
      </c>
      <c r="AE390" s="187">
        <v>-956</v>
      </c>
      <c r="AF390" s="187">
        <v>-3682</v>
      </c>
      <c r="AG390" s="175">
        <v>10</v>
      </c>
      <c r="AH390" s="188">
        <v>369</v>
      </c>
      <c r="AI390" s="92">
        <f t="shared" si="35"/>
        <v>0</v>
      </c>
      <c r="AJ390" s="198">
        <v>-89</v>
      </c>
      <c r="AK390" s="196">
        <v>-71</v>
      </c>
      <c r="AL390" s="197">
        <v>-796</v>
      </c>
      <c r="AN390" s="174">
        <f t="shared" ref="AN390:AN453" si="36">O390+P390+Q390+AJ390+AK390+AL390</f>
        <v>2418</v>
      </c>
      <c r="AO390" s="174">
        <f t="shared" ref="AO390:AO453" si="37">H390-AN390</f>
        <v>0</v>
      </c>
      <c r="AQ390" s="92">
        <f t="shared" ref="AQ390:AQ453" si="38">G390+SUM(O390:S390)-T390</f>
        <v>7823</v>
      </c>
      <c r="AR390" s="92">
        <f t="shared" ref="AR390:AR453" si="39">AQ390-F390</f>
        <v>0</v>
      </c>
      <c r="AS390" s="92">
        <f t="shared" ref="AS390:AS453" si="40">SUM(O390:S390)-T390</f>
        <v>-5289</v>
      </c>
      <c r="AU390" s="233">
        <v>-706</v>
      </c>
      <c r="AV390" s="234">
        <v>-706</v>
      </c>
      <c r="AW390" s="234">
        <v>-71</v>
      </c>
      <c r="AX390" s="235">
        <v>-635</v>
      </c>
      <c r="AY390" s="233">
        <v>-71</v>
      </c>
      <c r="AZ390" s="234">
        <v>-71</v>
      </c>
      <c r="BA390" s="234">
        <v>-71</v>
      </c>
      <c r="BB390" s="234">
        <v>-71</v>
      </c>
      <c r="BC390" s="234">
        <v>-71</v>
      </c>
      <c r="BD390" s="235">
        <v>-280</v>
      </c>
      <c r="BE390" s="233">
        <v>-7957</v>
      </c>
      <c r="BF390" s="234">
        <v>-7957</v>
      </c>
      <c r="BG390" s="234">
        <v>-796</v>
      </c>
      <c r="BH390" s="235">
        <v>-7161</v>
      </c>
      <c r="BI390" s="233">
        <v>-796</v>
      </c>
      <c r="BJ390" s="234">
        <v>-796</v>
      </c>
      <c r="BK390" s="234">
        <v>-796</v>
      </c>
      <c r="BL390" s="234">
        <v>-796</v>
      </c>
      <c r="BM390" s="234">
        <v>-796</v>
      </c>
      <c r="BN390" s="235">
        <v>-3181</v>
      </c>
      <c r="BO390" s="233">
        <v>-844</v>
      </c>
      <c r="BP390" s="234">
        <v>-755</v>
      </c>
      <c r="BQ390" s="234">
        <v>-89</v>
      </c>
      <c r="BR390" s="235">
        <v>-666</v>
      </c>
      <c r="BS390" s="233">
        <v>-89</v>
      </c>
      <c r="BT390" s="234">
        <v>-89</v>
      </c>
      <c r="BU390" s="234">
        <v>-89</v>
      </c>
      <c r="BV390" s="234">
        <v>-89</v>
      </c>
      <c r="BW390" s="234">
        <v>-89</v>
      </c>
      <c r="BX390" s="235">
        <v>-221</v>
      </c>
    </row>
    <row r="391" spans="1:76">
      <c r="A391" s="186" t="s">
        <v>1221</v>
      </c>
      <c r="B391" s="187">
        <v>0</v>
      </c>
      <c r="C391" s="187">
        <v>0</v>
      </c>
      <c r="D391" s="186">
        <v>0</v>
      </c>
      <c r="E391" s="186">
        <v>0</v>
      </c>
      <c r="F391" s="187">
        <v>0</v>
      </c>
      <c r="G391" s="187">
        <v>0</v>
      </c>
      <c r="H391" s="195">
        <v>0</v>
      </c>
      <c r="I391" s="187">
        <v>0</v>
      </c>
      <c r="J391" s="187">
        <v>0</v>
      </c>
      <c r="K391" s="187">
        <v>0</v>
      </c>
      <c r="L391" s="187">
        <v>0</v>
      </c>
      <c r="M391" s="187">
        <v>0</v>
      </c>
      <c r="N391" s="187">
        <v>0</v>
      </c>
      <c r="O391" s="187">
        <v>0</v>
      </c>
      <c r="P391" s="187">
        <v>0</v>
      </c>
      <c r="Q391" s="187">
        <v>0</v>
      </c>
      <c r="R391" s="187">
        <v>0</v>
      </c>
      <c r="S391" s="187">
        <v>0</v>
      </c>
      <c r="T391" s="187">
        <v>0</v>
      </c>
      <c r="U391" s="187">
        <v>0</v>
      </c>
      <c r="V391" s="187">
        <v>0</v>
      </c>
      <c r="W391" s="187">
        <v>0</v>
      </c>
      <c r="X391" s="187">
        <v>0</v>
      </c>
      <c r="Y391" s="187">
        <v>0</v>
      </c>
      <c r="Z391" s="187">
        <v>0</v>
      </c>
      <c r="AA391" s="187">
        <v>0</v>
      </c>
      <c r="AB391" s="187">
        <v>0</v>
      </c>
      <c r="AC391" s="187">
        <v>0</v>
      </c>
      <c r="AD391" s="187">
        <v>0</v>
      </c>
      <c r="AE391" s="187">
        <v>0</v>
      </c>
      <c r="AF391" s="187">
        <v>0</v>
      </c>
      <c r="AG391" s="175">
        <v>1</v>
      </c>
      <c r="AH391" s="188">
        <v>370</v>
      </c>
      <c r="AI391" s="92">
        <f t="shared" ref="AI391:AI454" si="41">W391+X391-Y391-Z391+SUM(AA391:AF391)</f>
        <v>0</v>
      </c>
      <c r="AJ391" s="198">
        <v>0</v>
      </c>
      <c r="AK391" s="196">
        <v>0</v>
      </c>
      <c r="AL391" s="197">
        <v>0</v>
      </c>
      <c r="AN391" s="174">
        <f t="shared" si="36"/>
        <v>0</v>
      </c>
      <c r="AO391" s="174">
        <f t="shared" si="37"/>
        <v>0</v>
      </c>
      <c r="AQ391" s="92">
        <f t="shared" si="38"/>
        <v>0</v>
      </c>
      <c r="AR391" s="92">
        <f t="shared" si="39"/>
        <v>0</v>
      </c>
      <c r="AS391" s="92">
        <f t="shared" si="40"/>
        <v>0</v>
      </c>
      <c r="AU391" s="233">
        <v>0</v>
      </c>
      <c r="AV391" s="234">
        <v>0</v>
      </c>
      <c r="AW391" s="234">
        <v>0</v>
      </c>
      <c r="AX391" s="235">
        <v>0</v>
      </c>
      <c r="AY391" s="233">
        <v>0</v>
      </c>
      <c r="AZ391" s="234">
        <v>0</v>
      </c>
      <c r="BA391" s="234">
        <v>0</v>
      </c>
      <c r="BB391" s="234">
        <v>0</v>
      </c>
      <c r="BC391" s="234">
        <v>0</v>
      </c>
      <c r="BD391" s="235">
        <v>0</v>
      </c>
      <c r="BE391" s="233">
        <v>0</v>
      </c>
      <c r="BF391" s="234">
        <v>0</v>
      </c>
      <c r="BG391" s="234">
        <v>0</v>
      </c>
      <c r="BH391" s="235">
        <v>0</v>
      </c>
      <c r="BI391" s="233">
        <v>0</v>
      </c>
      <c r="BJ391" s="234">
        <v>0</v>
      </c>
      <c r="BK391" s="234">
        <v>0</v>
      </c>
      <c r="BL391" s="234">
        <v>0</v>
      </c>
      <c r="BM391" s="234">
        <v>0</v>
      </c>
      <c r="BN391" s="235">
        <v>0</v>
      </c>
      <c r="BO391" s="233">
        <v>0</v>
      </c>
      <c r="BP391" s="234">
        <v>0</v>
      </c>
      <c r="BQ391" s="234">
        <v>0</v>
      </c>
      <c r="BR391" s="235">
        <v>0</v>
      </c>
      <c r="BS391" s="233">
        <v>0</v>
      </c>
      <c r="BT391" s="234">
        <v>0</v>
      </c>
      <c r="BU391" s="234">
        <v>0</v>
      </c>
      <c r="BV391" s="234">
        <v>0</v>
      </c>
      <c r="BW391" s="234">
        <v>0</v>
      </c>
      <c r="BX391" s="235">
        <v>0</v>
      </c>
    </row>
    <row r="392" spans="1:76">
      <c r="A392" s="186" t="s">
        <v>1222</v>
      </c>
      <c r="B392" s="187">
        <v>0</v>
      </c>
      <c r="C392" s="187">
        <v>0</v>
      </c>
      <c r="D392" s="186">
        <v>40</v>
      </c>
      <c r="E392" s="186">
        <v>42</v>
      </c>
      <c r="F392" s="187">
        <v>28067</v>
      </c>
      <c r="G392" s="187">
        <v>27435</v>
      </c>
      <c r="H392" s="195">
        <v>5450</v>
      </c>
      <c r="I392" s="187">
        <v>14.519999999999925</v>
      </c>
      <c r="J392" s="187">
        <v>-6324</v>
      </c>
      <c r="K392" s="187">
        <v>30917</v>
      </c>
      <c r="L392" s="187">
        <v>25257</v>
      </c>
      <c r="M392" s="187">
        <v>23748</v>
      </c>
      <c r="N392" s="187">
        <v>33133</v>
      </c>
      <c r="O392" s="187">
        <v>4984</v>
      </c>
      <c r="P392" s="187">
        <v>1152.5</v>
      </c>
      <c r="Q392" s="187">
        <v>0</v>
      </c>
      <c r="R392" s="187">
        <v>-4555</v>
      </c>
      <c r="S392" s="187">
        <v>-876</v>
      </c>
      <c r="T392" s="187">
        <v>73.500000000000057</v>
      </c>
      <c r="U392" s="187">
        <v>0</v>
      </c>
      <c r="V392" s="187">
        <v>-687</v>
      </c>
      <c r="W392" s="187">
        <v>4113</v>
      </c>
      <c r="X392" s="187">
        <v>2211</v>
      </c>
      <c r="Y392" s="187">
        <v>0</v>
      </c>
      <c r="Z392" s="187">
        <v>0</v>
      </c>
      <c r="AA392" s="187">
        <v>-687</v>
      </c>
      <c r="AB392" s="187">
        <v>-687</v>
      </c>
      <c r="AC392" s="187">
        <v>-687</v>
      </c>
      <c r="AD392" s="187">
        <v>-687</v>
      </c>
      <c r="AE392" s="187">
        <v>-687</v>
      </c>
      <c r="AF392" s="187">
        <v>-2889</v>
      </c>
      <c r="AG392" s="175">
        <v>10.3</v>
      </c>
      <c r="AH392" s="188">
        <v>371</v>
      </c>
      <c r="AI392" s="92">
        <f t="shared" si="41"/>
        <v>0</v>
      </c>
      <c r="AJ392" s="198">
        <v>-160</v>
      </c>
      <c r="AK392" s="196">
        <v>-85</v>
      </c>
      <c r="AL392" s="197">
        <v>-442</v>
      </c>
      <c r="AN392" s="174">
        <f t="shared" si="36"/>
        <v>5449.5</v>
      </c>
      <c r="AO392" s="174">
        <f t="shared" si="37"/>
        <v>0.5</v>
      </c>
      <c r="AQ392" s="92">
        <f t="shared" si="38"/>
        <v>28067</v>
      </c>
      <c r="AR392" s="92">
        <f t="shared" si="39"/>
        <v>0</v>
      </c>
      <c r="AS392" s="92">
        <f t="shared" si="40"/>
        <v>632</v>
      </c>
      <c r="AU392" s="233">
        <v>-876</v>
      </c>
      <c r="AV392" s="234">
        <v>-876</v>
      </c>
      <c r="AW392" s="234">
        <v>-85</v>
      </c>
      <c r="AX392" s="235">
        <v>-791</v>
      </c>
      <c r="AY392" s="233">
        <v>-85</v>
      </c>
      <c r="AZ392" s="234">
        <v>-85</v>
      </c>
      <c r="BA392" s="234">
        <v>-85</v>
      </c>
      <c r="BB392" s="234">
        <v>-85</v>
      </c>
      <c r="BC392" s="234">
        <v>-85</v>
      </c>
      <c r="BD392" s="235">
        <v>-366</v>
      </c>
      <c r="BE392" s="233">
        <v>-4555</v>
      </c>
      <c r="BF392" s="234">
        <v>-4555</v>
      </c>
      <c r="BG392" s="234">
        <v>-442</v>
      </c>
      <c r="BH392" s="235">
        <v>-4113</v>
      </c>
      <c r="BI392" s="233">
        <v>-442</v>
      </c>
      <c r="BJ392" s="234">
        <v>-442</v>
      </c>
      <c r="BK392" s="234">
        <v>-442</v>
      </c>
      <c r="BL392" s="234">
        <v>-442</v>
      </c>
      <c r="BM392" s="234">
        <v>-442</v>
      </c>
      <c r="BN392" s="235">
        <v>-1903</v>
      </c>
      <c r="BO392" s="233">
        <v>-1740</v>
      </c>
      <c r="BP392" s="234">
        <v>-1580</v>
      </c>
      <c r="BQ392" s="234">
        <v>-160</v>
      </c>
      <c r="BR392" s="235">
        <v>-1420</v>
      </c>
      <c r="BS392" s="233">
        <v>-160</v>
      </c>
      <c r="BT392" s="234">
        <v>-160</v>
      </c>
      <c r="BU392" s="234">
        <v>-160</v>
      </c>
      <c r="BV392" s="234">
        <v>-160</v>
      </c>
      <c r="BW392" s="234">
        <v>-160</v>
      </c>
      <c r="BX392" s="235">
        <v>-620</v>
      </c>
    </row>
    <row r="393" spans="1:76">
      <c r="A393" s="186" t="s">
        <v>1223</v>
      </c>
      <c r="B393" s="187">
        <v>0</v>
      </c>
      <c r="C393" s="187">
        <v>0</v>
      </c>
      <c r="D393" s="186">
        <v>0</v>
      </c>
      <c r="E393" s="186">
        <v>0</v>
      </c>
      <c r="F393" s="187">
        <v>0</v>
      </c>
      <c r="G393" s="187">
        <v>0</v>
      </c>
      <c r="H393" s="195">
        <v>0</v>
      </c>
      <c r="I393" s="187">
        <v>0</v>
      </c>
      <c r="J393" s="187">
        <v>0</v>
      </c>
      <c r="K393" s="187">
        <v>0</v>
      </c>
      <c r="L393" s="187">
        <v>0</v>
      </c>
      <c r="M393" s="187">
        <v>0</v>
      </c>
      <c r="N393" s="187">
        <v>0</v>
      </c>
      <c r="O393" s="187">
        <v>0</v>
      </c>
      <c r="P393" s="187">
        <v>0</v>
      </c>
      <c r="Q393" s="187">
        <v>0</v>
      </c>
      <c r="R393" s="187">
        <v>0</v>
      </c>
      <c r="S393" s="187">
        <v>0</v>
      </c>
      <c r="T393" s="187">
        <v>0</v>
      </c>
      <c r="U393" s="187">
        <v>0</v>
      </c>
      <c r="V393" s="187">
        <v>0</v>
      </c>
      <c r="W393" s="187">
        <v>0</v>
      </c>
      <c r="X393" s="187">
        <v>0</v>
      </c>
      <c r="Y393" s="187">
        <v>0</v>
      </c>
      <c r="Z393" s="187">
        <v>0</v>
      </c>
      <c r="AA393" s="187">
        <v>0</v>
      </c>
      <c r="AB393" s="187">
        <v>0</v>
      </c>
      <c r="AC393" s="187">
        <v>0</v>
      </c>
      <c r="AD393" s="187">
        <v>0</v>
      </c>
      <c r="AE393" s="187">
        <v>0</v>
      </c>
      <c r="AF393" s="187">
        <v>0</v>
      </c>
      <c r="AG393" s="175">
        <v>1</v>
      </c>
      <c r="AH393" s="188">
        <v>372</v>
      </c>
      <c r="AI393" s="92">
        <f t="shared" si="41"/>
        <v>0</v>
      </c>
      <c r="AJ393" s="198">
        <v>0</v>
      </c>
      <c r="AK393" s="196">
        <v>0</v>
      </c>
      <c r="AL393" s="197">
        <v>0</v>
      </c>
      <c r="AN393" s="174">
        <f t="shared" si="36"/>
        <v>0</v>
      </c>
      <c r="AO393" s="174">
        <f t="shared" si="37"/>
        <v>0</v>
      </c>
      <c r="AQ393" s="92">
        <f t="shared" si="38"/>
        <v>0</v>
      </c>
      <c r="AR393" s="92">
        <f t="shared" si="39"/>
        <v>0</v>
      </c>
      <c r="AS393" s="92">
        <f t="shared" si="40"/>
        <v>0</v>
      </c>
      <c r="AU393" s="233">
        <v>0</v>
      </c>
      <c r="AV393" s="234">
        <v>0</v>
      </c>
      <c r="AW393" s="234">
        <v>0</v>
      </c>
      <c r="AX393" s="235">
        <v>0</v>
      </c>
      <c r="AY393" s="233">
        <v>0</v>
      </c>
      <c r="AZ393" s="234">
        <v>0</v>
      </c>
      <c r="BA393" s="234">
        <v>0</v>
      </c>
      <c r="BB393" s="234">
        <v>0</v>
      </c>
      <c r="BC393" s="234">
        <v>0</v>
      </c>
      <c r="BD393" s="235">
        <v>0</v>
      </c>
      <c r="BE393" s="233">
        <v>0</v>
      </c>
      <c r="BF393" s="234">
        <v>0</v>
      </c>
      <c r="BG393" s="234">
        <v>0</v>
      </c>
      <c r="BH393" s="235">
        <v>0</v>
      </c>
      <c r="BI393" s="233">
        <v>0</v>
      </c>
      <c r="BJ393" s="234">
        <v>0</v>
      </c>
      <c r="BK393" s="234">
        <v>0</v>
      </c>
      <c r="BL393" s="234">
        <v>0</v>
      </c>
      <c r="BM393" s="234">
        <v>0</v>
      </c>
      <c r="BN393" s="235">
        <v>0</v>
      </c>
      <c r="BO393" s="233">
        <v>0</v>
      </c>
      <c r="BP393" s="234">
        <v>0</v>
      </c>
      <c r="BQ393" s="234">
        <v>0</v>
      </c>
      <c r="BR393" s="235">
        <v>0</v>
      </c>
      <c r="BS393" s="233">
        <v>0</v>
      </c>
      <c r="BT393" s="234">
        <v>0</v>
      </c>
      <c r="BU393" s="234">
        <v>0</v>
      </c>
      <c r="BV393" s="234">
        <v>0</v>
      </c>
      <c r="BW393" s="234">
        <v>0</v>
      </c>
      <c r="BX393" s="235">
        <v>0</v>
      </c>
    </row>
    <row r="394" spans="1:76">
      <c r="A394" s="186" t="s">
        <v>1224</v>
      </c>
      <c r="B394" s="187">
        <v>0</v>
      </c>
      <c r="C394" s="187">
        <v>0</v>
      </c>
      <c r="D394" s="186">
        <v>1</v>
      </c>
      <c r="E394" s="186">
        <v>1</v>
      </c>
      <c r="F394" s="187">
        <v>7886</v>
      </c>
      <c r="G394" s="187">
        <v>7401</v>
      </c>
      <c r="H394" s="195">
        <v>645</v>
      </c>
      <c r="I394" s="187">
        <v>55.28</v>
      </c>
      <c r="J394" s="187">
        <v>-215</v>
      </c>
      <c r="K394" s="187">
        <v>7997</v>
      </c>
      <c r="L394" s="187">
        <v>7673</v>
      </c>
      <c r="M394" s="187">
        <v>7363</v>
      </c>
      <c r="N394" s="187">
        <v>8436</v>
      </c>
      <c r="O394" s="187">
        <v>415</v>
      </c>
      <c r="P394" s="187">
        <v>277.34000000000003</v>
      </c>
      <c r="Q394" s="187">
        <v>0</v>
      </c>
      <c r="R394" s="187">
        <v>-1412</v>
      </c>
      <c r="S394" s="187">
        <v>1234</v>
      </c>
      <c r="T394" s="187">
        <v>29.340000000000003</v>
      </c>
      <c r="U394" s="187">
        <v>0</v>
      </c>
      <c r="V394" s="187">
        <v>-48</v>
      </c>
      <c r="W394" s="187">
        <v>1173</v>
      </c>
      <c r="X394" s="187">
        <v>67</v>
      </c>
      <c r="Y394" s="187">
        <v>0</v>
      </c>
      <c r="Z394" s="187">
        <v>1025</v>
      </c>
      <c r="AA394" s="187">
        <v>-48</v>
      </c>
      <c r="AB394" s="187">
        <v>-48</v>
      </c>
      <c r="AC394" s="187">
        <v>-48</v>
      </c>
      <c r="AD394" s="187">
        <v>-43</v>
      </c>
      <c r="AE394" s="187">
        <v>-28</v>
      </c>
      <c r="AF394" s="187">
        <v>0</v>
      </c>
      <c r="AG394" s="175">
        <v>5.9</v>
      </c>
      <c r="AH394" s="188">
        <v>373</v>
      </c>
      <c r="AI394" s="92">
        <f t="shared" si="41"/>
        <v>0</v>
      </c>
      <c r="AJ394" s="198">
        <v>-18</v>
      </c>
      <c r="AK394" s="196">
        <v>209</v>
      </c>
      <c r="AL394" s="197">
        <v>-239</v>
      </c>
      <c r="AN394" s="174">
        <f t="shared" si="36"/>
        <v>644.34</v>
      </c>
      <c r="AO394" s="174">
        <f t="shared" si="37"/>
        <v>0.65999999999996817</v>
      </c>
      <c r="AQ394" s="92">
        <f t="shared" si="38"/>
        <v>7886</v>
      </c>
      <c r="AR394" s="92">
        <f t="shared" si="39"/>
        <v>0</v>
      </c>
      <c r="AS394" s="92">
        <f t="shared" si="40"/>
        <v>485</v>
      </c>
      <c r="AU394" s="233">
        <v>1234</v>
      </c>
      <c r="AV394" s="234">
        <v>1234</v>
      </c>
      <c r="AW394" s="234">
        <v>209</v>
      </c>
      <c r="AX394" s="235">
        <v>1025</v>
      </c>
      <c r="AY394" s="233">
        <v>209</v>
      </c>
      <c r="AZ394" s="234">
        <v>209</v>
      </c>
      <c r="BA394" s="234">
        <v>209</v>
      </c>
      <c r="BB394" s="234">
        <v>209</v>
      </c>
      <c r="BC394" s="234">
        <v>189</v>
      </c>
      <c r="BD394" s="235">
        <v>0</v>
      </c>
      <c r="BE394" s="233">
        <v>-1413</v>
      </c>
      <c r="BF394" s="234">
        <v>-1413</v>
      </c>
      <c r="BG394" s="234">
        <v>-239</v>
      </c>
      <c r="BH394" s="235">
        <v>-1174</v>
      </c>
      <c r="BI394" s="233">
        <v>-239</v>
      </c>
      <c r="BJ394" s="234">
        <v>-239</v>
      </c>
      <c r="BK394" s="234">
        <v>-239</v>
      </c>
      <c r="BL394" s="234">
        <v>-239</v>
      </c>
      <c r="BM394" s="234">
        <v>-218</v>
      </c>
      <c r="BN394" s="235">
        <v>0</v>
      </c>
      <c r="BO394" s="233">
        <v>-103</v>
      </c>
      <c r="BP394" s="234">
        <v>-85</v>
      </c>
      <c r="BQ394" s="234">
        <v>-18</v>
      </c>
      <c r="BR394" s="235">
        <v>-67</v>
      </c>
      <c r="BS394" s="233">
        <v>-18</v>
      </c>
      <c r="BT394" s="234">
        <v>-18</v>
      </c>
      <c r="BU394" s="234">
        <v>-18</v>
      </c>
      <c r="BV394" s="234">
        <v>-13</v>
      </c>
      <c r="BW394" s="234">
        <v>0</v>
      </c>
      <c r="BX394" s="235">
        <v>0</v>
      </c>
    </row>
    <row r="395" spans="1:76">
      <c r="A395" s="186" t="s">
        <v>1225</v>
      </c>
      <c r="B395" s="187">
        <v>0</v>
      </c>
      <c r="C395" s="187">
        <v>0</v>
      </c>
      <c r="D395" s="186">
        <v>12</v>
      </c>
      <c r="E395" s="186">
        <v>12</v>
      </c>
      <c r="F395" s="187">
        <v>12244</v>
      </c>
      <c r="G395" s="187">
        <v>16700</v>
      </c>
      <c r="H395" s="195">
        <v>2400</v>
      </c>
      <c r="I395" s="187">
        <v>109.93999999999997</v>
      </c>
      <c r="J395" s="187">
        <v>-7463</v>
      </c>
      <c r="K395" s="187">
        <v>13117</v>
      </c>
      <c r="L395" s="187">
        <v>11389</v>
      </c>
      <c r="M395" s="187">
        <v>10846</v>
      </c>
      <c r="N395" s="187">
        <v>13968</v>
      </c>
      <c r="O395" s="187">
        <v>2684</v>
      </c>
      <c r="P395" s="187">
        <v>688.46</v>
      </c>
      <c r="Q395" s="187">
        <v>0</v>
      </c>
      <c r="R395" s="187">
        <v>-7772</v>
      </c>
      <c r="S395" s="187">
        <v>40</v>
      </c>
      <c r="T395" s="187">
        <v>96.460000000000093</v>
      </c>
      <c r="U395" s="187">
        <v>0</v>
      </c>
      <c r="V395" s="187">
        <v>-972</v>
      </c>
      <c r="W395" s="187">
        <v>6889</v>
      </c>
      <c r="X395" s="187">
        <v>609</v>
      </c>
      <c r="Y395" s="187">
        <v>0</v>
      </c>
      <c r="Z395" s="187">
        <v>35</v>
      </c>
      <c r="AA395" s="187">
        <v>-972</v>
      </c>
      <c r="AB395" s="187">
        <v>-972</v>
      </c>
      <c r="AC395" s="187">
        <v>-972</v>
      </c>
      <c r="AD395" s="187">
        <v>-972</v>
      </c>
      <c r="AE395" s="187">
        <v>-972</v>
      </c>
      <c r="AF395" s="187">
        <v>-2603</v>
      </c>
      <c r="AG395" s="175">
        <v>8.8000000000000007</v>
      </c>
      <c r="AH395" s="188">
        <v>374</v>
      </c>
      <c r="AI395" s="92">
        <f t="shared" si="41"/>
        <v>0</v>
      </c>
      <c r="AJ395" s="198">
        <v>-94</v>
      </c>
      <c r="AK395" s="196">
        <v>5</v>
      </c>
      <c r="AL395" s="197">
        <v>-883</v>
      </c>
      <c r="AN395" s="174">
        <f t="shared" si="36"/>
        <v>2400.46</v>
      </c>
      <c r="AO395" s="174">
        <f t="shared" si="37"/>
        <v>-0.46000000000003638</v>
      </c>
      <c r="AQ395" s="92">
        <f t="shared" si="38"/>
        <v>12243.999999999998</v>
      </c>
      <c r="AR395" s="92">
        <f t="shared" si="39"/>
        <v>0</v>
      </c>
      <c r="AS395" s="92">
        <f t="shared" si="40"/>
        <v>-4456</v>
      </c>
      <c r="AU395" s="233">
        <v>40</v>
      </c>
      <c r="AV395" s="234">
        <v>40</v>
      </c>
      <c r="AW395" s="234">
        <v>5</v>
      </c>
      <c r="AX395" s="235">
        <v>35</v>
      </c>
      <c r="AY395" s="233">
        <v>5</v>
      </c>
      <c r="AZ395" s="234">
        <v>5</v>
      </c>
      <c r="BA395" s="234">
        <v>5</v>
      </c>
      <c r="BB395" s="234">
        <v>5</v>
      </c>
      <c r="BC395" s="234">
        <v>5</v>
      </c>
      <c r="BD395" s="235">
        <v>10</v>
      </c>
      <c r="BE395" s="233">
        <v>-7772</v>
      </c>
      <c r="BF395" s="234">
        <v>-7772</v>
      </c>
      <c r="BG395" s="234">
        <v>-883</v>
      </c>
      <c r="BH395" s="235">
        <v>-6889</v>
      </c>
      <c r="BI395" s="233">
        <v>-883</v>
      </c>
      <c r="BJ395" s="234">
        <v>-883</v>
      </c>
      <c r="BK395" s="234">
        <v>-883</v>
      </c>
      <c r="BL395" s="234">
        <v>-883</v>
      </c>
      <c r="BM395" s="234">
        <v>-883</v>
      </c>
      <c r="BN395" s="235">
        <v>-2474</v>
      </c>
      <c r="BO395" s="233">
        <v>-797</v>
      </c>
      <c r="BP395" s="234">
        <v>-703</v>
      </c>
      <c r="BQ395" s="234">
        <v>-94</v>
      </c>
      <c r="BR395" s="235">
        <v>-609</v>
      </c>
      <c r="BS395" s="233">
        <v>-94</v>
      </c>
      <c r="BT395" s="234">
        <v>-94</v>
      </c>
      <c r="BU395" s="234">
        <v>-94</v>
      </c>
      <c r="BV395" s="234">
        <v>-94</v>
      </c>
      <c r="BW395" s="234">
        <v>-94</v>
      </c>
      <c r="BX395" s="235">
        <v>-139</v>
      </c>
    </row>
    <row r="396" spans="1:76">
      <c r="A396" s="186" t="s">
        <v>1226</v>
      </c>
      <c r="B396" s="187">
        <v>2</v>
      </c>
      <c r="C396" s="187">
        <v>0</v>
      </c>
      <c r="D396" s="186">
        <v>161</v>
      </c>
      <c r="E396" s="186">
        <v>179</v>
      </c>
      <c r="F396" s="187">
        <v>312632</v>
      </c>
      <c r="G396" s="187">
        <v>412679</v>
      </c>
      <c r="H396" s="195">
        <v>29375</v>
      </c>
      <c r="I396" s="187">
        <v>13881.409999999996</v>
      </c>
      <c r="J396" s="187">
        <v>-135357</v>
      </c>
      <c r="K396" s="187">
        <v>335843</v>
      </c>
      <c r="L396" s="187">
        <v>290733</v>
      </c>
      <c r="M396" s="187">
        <v>279449</v>
      </c>
      <c r="N396" s="187">
        <v>352043</v>
      </c>
      <c r="O396" s="187">
        <v>30013</v>
      </c>
      <c r="P396" s="187">
        <v>15569.069999999992</v>
      </c>
      <c r="Q396" s="187">
        <v>0</v>
      </c>
      <c r="R396" s="187">
        <v>-156296</v>
      </c>
      <c r="S396" s="187">
        <v>21363</v>
      </c>
      <c r="T396" s="187">
        <v>10696.069999999992</v>
      </c>
      <c r="U396" s="187">
        <v>0</v>
      </c>
      <c r="V396" s="187">
        <v>-16207</v>
      </c>
      <c r="W396" s="187">
        <v>139844</v>
      </c>
      <c r="X396" s="187">
        <v>14627</v>
      </c>
      <c r="Y396" s="187">
        <v>0</v>
      </c>
      <c r="Z396" s="187">
        <v>19114</v>
      </c>
      <c r="AA396" s="187">
        <v>-16207</v>
      </c>
      <c r="AB396" s="187">
        <v>-16207</v>
      </c>
      <c r="AC396" s="187">
        <v>-16207</v>
      </c>
      <c r="AD396" s="187">
        <v>-16207</v>
      </c>
      <c r="AE396" s="187">
        <v>-16207</v>
      </c>
      <c r="AF396" s="187">
        <v>-54322</v>
      </c>
      <c r="AG396" s="175">
        <v>9.5</v>
      </c>
      <c r="AH396" s="188">
        <v>32</v>
      </c>
      <c r="AI396" s="92">
        <f t="shared" si="41"/>
        <v>0</v>
      </c>
      <c r="AJ396" s="198">
        <v>-2004</v>
      </c>
      <c r="AK396" s="196">
        <v>2249</v>
      </c>
      <c r="AL396" s="197">
        <v>-16452</v>
      </c>
      <c r="AN396" s="174">
        <f t="shared" si="36"/>
        <v>29375.069999999992</v>
      </c>
      <c r="AO396" s="174">
        <f t="shared" si="37"/>
        <v>-6.9999999992433004E-2</v>
      </c>
      <c r="AQ396" s="92">
        <f t="shared" si="38"/>
        <v>312632</v>
      </c>
      <c r="AR396" s="92">
        <f t="shared" si="39"/>
        <v>0</v>
      </c>
      <c r="AS396" s="92">
        <f t="shared" si="40"/>
        <v>-100047</v>
      </c>
      <c r="AU396" s="233">
        <v>21363</v>
      </c>
      <c r="AV396" s="234">
        <v>21363</v>
      </c>
      <c r="AW396" s="234">
        <v>2249</v>
      </c>
      <c r="AX396" s="235">
        <v>19114</v>
      </c>
      <c r="AY396" s="233">
        <v>2249</v>
      </c>
      <c r="AZ396" s="234">
        <v>2249</v>
      </c>
      <c r="BA396" s="234">
        <v>2249</v>
      </c>
      <c r="BB396" s="234">
        <v>2249</v>
      </c>
      <c r="BC396" s="234">
        <v>2249</v>
      </c>
      <c r="BD396" s="235">
        <v>7869</v>
      </c>
      <c r="BE396" s="233">
        <v>-156296</v>
      </c>
      <c r="BF396" s="234">
        <v>-156296</v>
      </c>
      <c r="BG396" s="234">
        <v>-16452</v>
      </c>
      <c r="BH396" s="235">
        <v>-139844</v>
      </c>
      <c r="BI396" s="233">
        <v>-16452</v>
      </c>
      <c r="BJ396" s="234">
        <v>-16452</v>
      </c>
      <c r="BK396" s="234">
        <v>-16452</v>
      </c>
      <c r="BL396" s="234">
        <v>-16452</v>
      </c>
      <c r="BM396" s="234">
        <v>-16452</v>
      </c>
      <c r="BN396" s="235">
        <v>-57584</v>
      </c>
      <c r="BO396" s="233">
        <v>-18635</v>
      </c>
      <c r="BP396" s="234">
        <v>-16631</v>
      </c>
      <c r="BQ396" s="234">
        <v>-2004</v>
      </c>
      <c r="BR396" s="235">
        <v>-14627</v>
      </c>
      <c r="BS396" s="233">
        <v>-2004</v>
      </c>
      <c r="BT396" s="234">
        <v>-2004</v>
      </c>
      <c r="BU396" s="234">
        <v>-2004</v>
      </c>
      <c r="BV396" s="234">
        <v>-2004</v>
      </c>
      <c r="BW396" s="234">
        <v>-2004</v>
      </c>
      <c r="BX396" s="235">
        <v>-4607</v>
      </c>
    </row>
    <row r="397" spans="1:76">
      <c r="A397" s="186" t="s">
        <v>1227</v>
      </c>
      <c r="B397" s="187">
        <v>0</v>
      </c>
      <c r="C397" s="187">
        <v>0</v>
      </c>
      <c r="D397" s="186">
        <v>0</v>
      </c>
      <c r="E397" s="186">
        <v>0</v>
      </c>
      <c r="F397" s="187">
        <v>0</v>
      </c>
      <c r="G397" s="187">
        <v>264049</v>
      </c>
      <c r="H397" s="195">
        <v>-260142</v>
      </c>
      <c r="I397" s="187">
        <v>0</v>
      </c>
      <c r="J397" s="187">
        <v>-12080</v>
      </c>
      <c r="K397" s="187">
        <v>0</v>
      </c>
      <c r="L397" s="187">
        <v>0</v>
      </c>
      <c r="M397" s="187">
        <v>0</v>
      </c>
      <c r="N397" s="187">
        <v>0</v>
      </c>
      <c r="O397" s="187">
        <v>24176</v>
      </c>
      <c r="P397" s="187">
        <v>10161.499999999998</v>
      </c>
      <c r="Q397" s="187">
        <v>0</v>
      </c>
      <c r="R397" s="187">
        <v>-292802</v>
      </c>
      <c r="S397" s="187">
        <v>0</v>
      </c>
      <c r="T397" s="187">
        <v>5584.4999999999982</v>
      </c>
      <c r="U397" s="187">
        <v>0</v>
      </c>
      <c r="V397" s="187">
        <v>-294480</v>
      </c>
      <c r="W397" s="187">
        <v>0</v>
      </c>
      <c r="X397" s="187">
        <v>12080</v>
      </c>
      <c r="Y397" s="187">
        <v>0</v>
      </c>
      <c r="Z397" s="187">
        <v>0</v>
      </c>
      <c r="AA397" s="187">
        <v>-1678</v>
      </c>
      <c r="AB397" s="187">
        <v>-1678</v>
      </c>
      <c r="AC397" s="187">
        <v>-1678</v>
      </c>
      <c r="AD397" s="187">
        <v>-1678</v>
      </c>
      <c r="AE397" s="187">
        <v>-1678</v>
      </c>
      <c r="AF397" s="187">
        <v>-3690</v>
      </c>
      <c r="AG397" s="175">
        <v>1</v>
      </c>
      <c r="AH397" s="188">
        <v>375</v>
      </c>
      <c r="AI397" s="92">
        <f t="shared" si="41"/>
        <v>0</v>
      </c>
      <c r="AJ397" s="198">
        <v>-1678</v>
      </c>
      <c r="AK397" s="196">
        <v>0</v>
      </c>
      <c r="AL397" s="197">
        <v>-292801</v>
      </c>
      <c r="AN397" s="174">
        <f t="shared" si="36"/>
        <v>-260141.5</v>
      </c>
      <c r="AO397" s="174">
        <f t="shared" si="37"/>
        <v>-0.5</v>
      </c>
      <c r="AQ397" s="92">
        <f t="shared" si="38"/>
        <v>0</v>
      </c>
      <c r="AR397" s="92">
        <f t="shared" si="39"/>
        <v>0</v>
      </c>
      <c r="AS397" s="92">
        <f t="shared" si="40"/>
        <v>-264049</v>
      </c>
      <c r="AU397" s="233">
        <v>0</v>
      </c>
      <c r="AV397" s="234">
        <v>0</v>
      </c>
      <c r="AW397" s="234">
        <v>0</v>
      </c>
      <c r="AX397" s="235">
        <v>0</v>
      </c>
      <c r="AY397" s="233">
        <v>0</v>
      </c>
      <c r="AZ397" s="234">
        <v>0</v>
      </c>
      <c r="BA397" s="234">
        <v>0</v>
      </c>
      <c r="BB397" s="234">
        <v>0</v>
      </c>
      <c r="BC397" s="234">
        <v>0</v>
      </c>
      <c r="BD397" s="235">
        <v>0</v>
      </c>
      <c r="BE397" s="233">
        <v>-292801</v>
      </c>
      <c r="BF397" s="234">
        <v>-292801</v>
      </c>
      <c r="BG397" s="234">
        <v>-292801</v>
      </c>
      <c r="BH397" s="235">
        <v>0</v>
      </c>
      <c r="BI397" s="233">
        <v>0</v>
      </c>
      <c r="BJ397" s="234">
        <v>0</v>
      </c>
      <c r="BK397" s="234">
        <v>0</v>
      </c>
      <c r="BL397" s="234">
        <v>0</v>
      </c>
      <c r="BM397" s="234">
        <v>0</v>
      </c>
      <c r="BN397" s="235">
        <v>0</v>
      </c>
      <c r="BO397" s="233">
        <v>-15436</v>
      </c>
      <c r="BP397" s="234">
        <v>-13758</v>
      </c>
      <c r="BQ397" s="234">
        <v>-1678</v>
      </c>
      <c r="BR397" s="235">
        <v>-12080</v>
      </c>
      <c r="BS397" s="233">
        <v>-1678</v>
      </c>
      <c r="BT397" s="234">
        <v>-1678</v>
      </c>
      <c r="BU397" s="234">
        <v>-1678</v>
      </c>
      <c r="BV397" s="234">
        <v>-1678</v>
      </c>
      <c r="BW397" s="234">
        <v>-1678</v>
      </c>
      <c r="BX397" s="235">
        <v>-3690</v>
      </c>
    </row>
    <row r="398" spans="1:76">
      <c r="A398" s="186" t="s">
        <v>1228</v>
      </c>
      <c r="B398" s="187">
        <v>1</v>
      </c>
      <c r="C398" s="187">
        <v>0</v>
      </c>
      <c r="D398" s="186">
        <v>3</v>
      </c>
      <c r="E398" s="186">
        <v>3</v>
      </c>
      <c r="F398" s="187">
        <v>35192</v>
      </c>
      <c r="G398" s="187">
        <v>32380</v>
      </c>
      <c r="H398" s="195">
        <v>2171</v>
      </c>
      <c r="I398" s="187">
        <v>3053.74</v>
      </c>
      <c r="J398" s="187">
        <v>1396</v>
      </c>
      <c r="K398" s="187">
        <v>37056</v>
      </c>
      <c r="L398" s="187">
        <v>33505</v>
      </c>
      <c r="M398" s="187">
        <v>33135</v>
      </c>
      <c r="N398" s="187">
        <v>37590</v>
      </c>
      <c r="O398" s="187">
        <v>855</v>
      </c>
      <c r="P398" s="187">
        <v>1147.3200000000006</v>
      </c>
      <c r="Q398" s="187">
        <v>0</v>
      </c>
      <c r="R398" s="187">
        <v>-1019</v>
      </c>
      <c r="S398" s="187">
        <v>3847</v>
      </c>
      <c r="T398" s="187">
        <v>2018.3200000000006</v>
      </c>
      <c r="U398" s="187">
        <v>0</v>
      </c>
      <c r="V398" s="187">
        <v>169</v>
      </c>
      <c r="W398" s="187">
        <v>899</v>
      </c>
      <c r="X398" s="187">
        <v>1099</v>
      </c>
      <c r="Y398" s="187">
        <v>0</v>
      </c>
      <c r="Z398" s="187">
        <v>3394</v>
      </c>
      <c r="AA398" s="187">
        <v>169</v>
      </c>
      <c r="AB398" s="187">
        <v>169</v>
      </c>
      <c r="AC398" s="187">
        <v>169</v>
      </c>
      <c r="AD398" s="187">
        <v>169</v>
      </c>
      <c r="AE398" s="187">
        <v>169</v>
      </c>
      <c r="AF398" s="187">
        <v>551</v>
      </c>
      <c r="AG398" s="175">
        <v>8.5</v>
      </c>
      <c r="AH398" s="188">
        <v>376</v>
      </c>
      <c r="AI398" s="92">
        <f t="shared" si="41"/>
        <v>0</v>
      </c>
      <c r="AJ398" s="198">
        <v>-164</v>
      </c>
      <c r="AK398" s="196">
        <v>453</v>
      </c>
      <c r="AL398" s="197">
        <v>-120</v>
      </c>
      <c r="AN398" s="174">
        <f t="shared" si="36"/>
        <v>2171.3200000000006</v>
      </c>
      <c r="AO398" s="174">
        <f t="shared" si="37"/>
        <v>-0.32000000000061846</v>
      </c>
      <c r="AQ398" s="92">
        <f t="shared" si="38"/>
        <v>35192</v>
      </c>
      <c r="AR398" s="92">
        <f t="shared" si="39"/>
        <v>0</v>
      </c>
      <c r="AS398" s="92">
        <f t="shared" si="40"/>
        <v>2812</v>
      </c>
      <c r="AU398" s="233">
        <v>3847</v>
      </c>
      <c r="AV398" s="234">
        <v>3847</v>
      </c>
      <c r="AW398" s="234">
        <v>453</v>
      </c>
      <c r="AX398" s="235">
        <v>3394</v>
      </c>
      <c r="AY398" s="233">
        <v>453</v>
      </c>
      <c r="AZ398" s="234">
        <v>453</v>
      </c>
      <c r="BA398" s="234">
        <v>453</v>
      </c>
      <c r="BB398" s="234">
        <v>453</v>
      </c>
      <c r="BC398" s="234">
        <v>453</v>
      </c>
      <c r="BD398" s="235">
        <v>1129</v>
      </c>
      <c r="BE398" s="233">
        <v>-1019</v>
      </c>
      <c r="BF398" s="234">
        <v>-1019</v>
      </c>
      <c r="BG398" s="234">
        <v>-120</v>
      </c>
      <c r="BH398" s="235">
        <v>-899</v>
      </c>
      <c r="BI398" s="233">
        <v>-120</v>
      </c>
      <c r="BJ398" s="234">
        <v>-120</v>
      </c>
      <c r="BK398" s="234">
        <v>-120</v>
      </c>
      <c r="BL398" s="234">
        <v>-120</v>
      </c>
      <c r="BM398" s="234">
        <v>-120</v>
      </c>
      <c r="BN398" s="235">
        <v>-299</v>
      </c>
      <c r="BO398" s="233">
        <v>-1427</v>
      </c>
      <c r="BP398" s="234">
        <v>-1263</v>
      </c>
      <c r="BQ398" s="234">
        <v>-164</v>
      </c>
      <c r="BR398" s="235">
        <v>-1099</v>
      </c>
      <c r="BS398" s="233">
        <v>-164</v>
      </c>
      <c r="BT398" s="234">
        <v>-164</v>
      </c>
      <c r="BU398" s="234">
        <v>-164</v>
      </c>
      <c r="BV398" s="234">
        <v>-164</v>
      </c>
      <c r="BW398" s="234">
        <v>-164</v>
      </c>
      <c r="BX398" s="235">
        <v>-279</v>
      </c>
    </row>
    <row r="399" spans="1:76">
      <c r="A399" s="186" t="s">
        <v>1229</v>
      </c>
      <c r="B399" s="187">
        <v>0</v>
      </c>
      <c r="C399" s="187">
        <v>0</v>
      </c>
      <c r="D399" s="186">
        <v>0</v>
      </c>
      <c r="E399" s="186">
        <v>0</v>
      </c>
      <c r="F399" s="187">
        <v>0</v>
      </c>
      <c r="G399" s="187">
        <v>0</v>
      </c>
      <c r="H399" s="195">
        <v>0</v>
      </c>
      <c r="I399" s="187">
        <v>0</v>
      </c>
      <c r="J399" s="187">
        <v>0</v>
      </c>
      <c r="K399" s="187">
        <v>0</v>
      </c>
      <c r="L399" s="187">
        <v>0</v>
      </c>
      <c r="M399" s="187">
        <v>0</v>
      </c>
      <c r="N399" s="187">
        <v>0</v>
      </c>
      <c r="O399" s="187">
        <v>0</v>
      </c>
      <c r="P399" s="187">
        <v>0</v>
      </c>
      <c r="Q399" s="187">
        <v>0</v>
      </c>
      <c r="R399" s="187">
        <v>0</v>
      </c>
      <c r="S399" s="187">
        <v>0</v>
      </c>
      <c r="T399" s="187">
        <v>0</v>
      </c>
      <c r="U399" s="187">
        <v>0</v>
      </c>
      <c r="V399" s="187">
        <v>0</v>
      </c>
      <c r="W399" s="187">
        <v>0</v>
      </c>
      <c r="X399" s="187">
        <v>0</v>
      </c>
      <c r="Y399" s="187">
        <v>0</v>
      </c>
      <c r="Z399" s="187">
        <v>0</v>
      </c>
      <c r="AA399" s="187">
        <v>0</v>
      </c>
      <c r="AB399" s="187">
        <v>0</v>
      </c>
      <c r="AC399" s="187">
        <v>0</v>
      </c>
      <c r="AD399" s="187">
        <v>0</v>
      </c>
      <c r="AE399" s="187">
        <v>0</v>
      </c>
      <c r="AF399" s="187">
        <v>0</v>
      </c>
      <c r="AG399" s="175">
        <v>1</v>
      </c>
      <c r="AH399" s="188">
        <v>377</v>
      </c>
      <c r="AI399" s="92">
        <f t="shared" si="41"/>
        <v>0</v>
      </c>
      <c r="AJ399" s="198">
        <v>0</v>
      </c>
      <c r="AK399" s="196">
        <v>0</v>
      </c>
      <c r="AL399" s="197">
        <v>0</v>
      </c>
      <c r="AN399" s="174">
        <f t="shared" si="36"/>
        <v>0</v>
      </c>
      <c r="AO399" s="174">
        <f t="shared" si="37"/>
        <v>0</v>
      </c>
      <c r="AQ399" s="92">
        <f t="shared" si="38"/>
        <v>0</v>
      </c>
      <c r="AR399" s="92">
        <f t="shared" si="39"/>
        <v>0</v>
      </c>
      <c r="AS399" s="92">
        <f t="shared" si="40"/>
        <v>0</v>
      </c>
      <c r="AU399" s="233">
        <v>0</v>
      </c>
      <c r="AV399" s="234">
        <v>0</v>
      </c>
      <c r="AW399" s="234">
        <v>0</v>
      </c>
      <c r="AX399" s="235">
        <v>0</v>
      </c>
      <c r="AY399" s="233">
        <v>0</v>
      </c>
      <c r="AZ399" s="234">
        <v>0</v>
      </c>
      <c r="BA399" s="234">
        <v>0</v>
      </c>
      <c r="BB399" s="234">
        <v>0</v>
      </c>
      <c r="BC399" s="234">
        <v>0</v>
      </c>
      <c r="BD399" s="235">
        <v>0</v>
      </c>
      <c r="BE399" s="233">
        <v>0</v>
      </c>
      <c r="BF399" s="234">
        <v>0</v>
      </c>
      <c r="BG399" s="234">
        <v>0</v>
      </c>
      <c r="BH399" s="235">
        <v>0</v>
      </c>
      <c r="BI399" s="233">
        <v>0</v>
      </c>
      <c r="BJ399" s="234">
        <v>0</v>
      </c>
      <c r="BK399" s="234">
        <v>0</v>
      </c>
      <c r="BL399" s="234">
        <v>0</v>
      </c>
      <c r="BM399" s="234">
        <v>0</v>
      </c>
      <c r="BN399" s="235">
        <v>0</v>
      </c>
      <c r="BO399" s="233">
        <v>0</v>
      </c>
      <c r="BP399" s="234">
        <v>0</v>
      </c>
      <c r="BQ399" s="234">
        <v>0</v>
      </c>
      <c r="BR399" s="235">
        <v>0</v>
      </c>
      <c r="BS399" s="233">
        <v>0</v>
      </c>
      <c r="BT399" s="234">
        <v>0</v>
      </c>
      <c r="BU399" s="234">
        <v>0</v>
      </c>
      <c r="BV399" s="234">
        <v>0</v>
      </c>
      <c r="BW399" s="234">
        <v>0</v>
      </c>
      <c r="BX399" s="235">
        <v>0</v>
      </c>
    </row>
    <row r="400" spans="1:76">
      <c r="A400" s="186" t="s">
        <v>1230</v>
      </c>
      <c r="B400" s="187">
        <v>0</v>
      </c>
      <c r="C400" s="187">
        <v>0</v>
      </c>
      <c r="D400" s="186">
        <v>16</v>
      </c>
      <c r="E400" s="186">
        <v>18</v>
      </c>
      <c r="F400" s="187">
        <v>27970</v>
      </c>
      <c r="G400" s="187">
        <v>31685</v>
      </c>
      <c r="H400" s="195">
        <v>2786</v>
      </c>
      <c r="I400" s="187">
        <v>200.60000000000008</v>
      </c>
      <c r="J400" s="187">
        <v>-7978</v>
      </c>
      <c r="K400" s="187">
        <v>30597</v>
      </c>
      <c r="L400" s="187">
        <v>25542</v>
      </c>
      <c r="M400" s="187">
        <v>24231</v>
      </c>
      <c r="N400" s="187">
        <v>32512</v>
      </c>
      <c r="O400" s="187">
        <v>2425</v>
      </c>
      <c r="P400" s="187">
        <v>1210.6500000000001</v>
      </c>
      <c r="Q400" s="187">
        <v>0</v>
      </c>
      <c r="R400" s="187">
        <v>-7273</v>
      </c>
      <c r="S400" s="187">
        <v>138</v>
      </c>
      <c r="T400" s="187">
        <v>215.65000000000009</v>
      </c>
      <c r="U400" s="187">
        <v>0</v>
      </c>
      <c r="V400" s="187">
        <v>-849</v>
      </c>
      <c r="W400" s="187">
        <v>6587</v>
      </c>
      <c r="X400" s="187">
        <v>1516</v>
      </c>
      <c r="Y400" s="187">
        <v>0</v>
      </c>
      <c r="Z400" s="187">
        <v>125</v>
      </c>
      <c r="AA400" s="187">
        <v>-849</v>
      </c>
      <c r="AB400" s="187">
        <v>-849</v>
      </c>
      <c r="AC400" s="187">
        <v>-849</v>
      </c>
      <c r="AD400" s="187">
        <v>-849</v>
      </c>
      <c r="AE400" s="187">
        <v>-849</v>
      </c>
      <c r="AF400" s="187">
        <v>-3733</v>
      </c>
      <c r="AG400" s="175">
        <v>10.6</v>
      </c>
      <c r="AH400" s="188">
        <v>378</v>
      </c>
      <c r="AI400" s="92">
        <f t="shared" si="41"/>
        <v>0</v>
      </c>
      <c r="AJ400" s="198">
        <v>-176</v>
      </c>
      <c r="AK400" s="196">
        <v>13</v>
      </c>
      <c r="AL400" s="197">
        <v>-686</v>
      </c>
      <c r="AN400" s="174">
        <f t="shared" si="36"/>
        <v>2786.65</v>
      </c>
      <c r="AO400" s="174">
        <f t="shared" si="37"/>
        <v>-0.65000000000009095</v>
      </c>
      <c r="AQ400" s="92">
        <f t="shared" si="38"/>
        <v>27970</v>
      </c>
      <c r="AR400" s="92">
        <f t="shared" si="39"/>
        <v>0</v>
      </c>
      <c r="AS400" s="92">
        <f t="shared" si="40"/>
        <v>-3715</v>
      </c>
      <c r="AU400" s="233">
        <v>138</v>
      </c>
      <c r="AV400" s="234">
        <v>138</v>
      </c>
      <c r="AW400" s="234">
        <v>13</v>
      </c>
      <c r="AX400" s="235">
        <v>125</v>
      </c>
      <c r="AY400" s="233">
        <v>13</v>
      </c>
      <c r="AZ400" s="234">
        <v>13</v>
      </c>
      <c r="BA400" s="234">
        <v>13</v>
      </c>
      <c r="BB400" s="234">
        <v>13</v>
      </c>
      <c r="BC400" s="234">
        <v>13</v>
      </c>
      <c r="BD400" s="235">
        <v>60</v>
      </c>
      <c r="BE400" s="233">
        <v>-7272</v>
      </c>
      <c r="BF400" s="234">
        <v>-7272</v>
      </c>
      <c r="BG400" s="234">
        <v>-686</v>
      </c>
      <c r="BH400" s="235">
        <v>-6586</v>
      </c>
      <c r="BI400" s="233">
        <v>-686</v>
      </c>
      <c r="BJ400" s="234">
        <v>-686</v>
      </c>
      <c r="BK400" s="234">
        <v>-686</v>
      </c>
      <c r="BL400" s="234">
        <v>-686</v>
      </c>
      <c r="BM400" s="234">
        <v>-686</v>
      </c>
      <c r="BN400" s="235">
        <v>-3156</v>
      </c>
      <c r="BO400" s="233">
        <v>-1868</v>
      </c>
      <c r="BP400" s="234">
        <v>-1692</v>
      </c>
      <c r="BQ400" s="234">
        <v>-176</v>
      </c>
      <c r="BR400" s="235">
        <v>-1516</v>
      </c>
      <c r="BS400" s="233">
        <v>-176</v>
      </c>
      <c r="BT400" s="234">
        <v>-176</v>
      </c>
      <c r="BU400" s="234">
        <v>-176</v>
      </c>
      <c r="BV400" s="234">
        <v>-176</v>
      </c>
      <c r="BW400" s="234">
        <v>-176</v>
      </c>
      <c r="BX400" s="235">
        <v>-636</v>
      </c>
    </row>
    <row r="401" spans="1:76">
      <c r="A401" s="186" t="s">
        <v>1231</v>
      </c>
      <c r="B401" s="187">
        <v>9</v>
      </c>
      <c r="C401" s="187">
        <v>0</v>
      </c>
      <c r="D401" s="186">
        <v>252</v>
      </c>
      <c r="E401" s="186">
        <v>295</v>
      </c>
      <c r="F401" s="187">
        <v>2987469</v>
      </c>
      <c r="G401" s="187">
        <v>4284663</v>
      </c>
      <c r="H401" s="195">
        <v>-654751</v>
      </c>
      <c r="I401" s="187">
        <v>128946.58</v>
      </c>
      <c r="J401" s="187">
        <v>-723455</v>
      </c>
      <c r="K401" s="187">
        <v>3218298</v>
      </c>
      <c r="L401" s="187">
        <v>2771516</v>
      </c>
      <c r="M401" s="187">
        <v>2652866</v>
      </c>
      <c r="N401" s="187">
        <v>3385225</v>
      </c>
      <c r="O401" s="187">
        <v>357659</v>
      </c>
      <c r="P401" s="187">
        <v>163084.44</v>
      </c>
      <c r="Q401" s="187">
        <v>-1087876</v>
      </c>
      <c r="R401" s="187">
        <v>-376824</v>
      </c>
      <c r="S401" s="187">
        <v>-230654</v>
      </c>
      <c r="T401" s="187">
        <v>122583.44</v>
      </c>
      <c r="U401" s="187">
        <v>-1087876</v>
      </c>
      <c r="V401" s="187">
        <v>-87619</v>
      </c>
      <c r="W401" s="187">
        <v>337158</v>
      </c>
      <c r="X401" s="187">
        <v>386297</v>
      </c>
      <c r="Y401" s="187">
        <v>0</v>
      </c>
      <c r="Z401" s="187">
        <v>0</v>
      </c>
      <c r="AA401" s="187">
        <v>-87619</v>
      </c>
      <c r="AB401" s="187">
        <v>-87619</v>
      </c>
      <c r="AC401" s="187">
        <v>-87619</v>
      </c>
      <c r="AD401" s="187">
        <v>-87619</v>
      </c>
      <c r="AE401" s="187">
        <v>-87619</v>
      </c>
      <c r="AF401" s="187">
        <v>-285360</v>
      </c>
      <c r="AG401" s="175">
        <v>9.5</v>
      </c>
      <c r="AH401" s="188">
        <v>15</v>
      </c>
      <c r="AI401" s="92">
        <f t="shared" si="41"/>
        <v>0</v>
      </c>
      <c r="AJ401" s="198">
        <v>-23674</v>
      </c>
      <c r="AK401" s="196">
        <v>-24279</v>
      </c>
      <c r="AL401" s="197">
        <v>-39666</v>
      </c>
      <c r="AN401" s="174">
        <f t="shared" si="36"/>
        <v>-654751.56000000006</v>
      </c>
      <c r="AO401" s="174">
        <f t="shared" si="37"/>
        <v>0.56000000005587935</v>
      </c>
      <c r="AQ401" s="92">
        <f t="shared" si="38"/>
        <v>2987469</v>
      </c>
      <c r="AR401" s="92">
        <f t="shared" si="39"/>
        <v>0</v>
      </c>
      <c r="AS401" s="92">
        <f t="shared" si="40"/>
        <v>-1297194</v>
      </c>
      <c r="AU401" s="233">
        <v>-230654</v>
      </c>
      <c r="AV401" s="234">
        <v>-230654</v>
      </c>
      <c r="AW401" s="234">
        <v>-24279</v>
      </c>
      <c r="AX401" s="235">
        <v>-206375</v>
      </c>
      <c r="AY401" s="233">
        <v>-24279</v>
      </c>
      <c r="AZ401" s="234">
        <v>-24279</v>
      </c>
      <c r="BA401" s="234">
        <v>-24279</v>
      </c>
      <c r="BB401" s="234">
        <v>-24279</v>
      </c>
      <c r="BC401" s="234">
        <v>-24279</v>
      </c>
      <c r="BD401" s="235">
        <v>-84980</v>
      </c>
      <c r="BE401" s="233">
        <v>-376825</v>
      </c>
      <c r="BF401" s="234">
        <v>-376825</v>
      </c>
      <c r="BG401" s="234">
        <v>-39666</v>
      </c>
      <c r="BH401" s="235">
        <v>-337159</v>
      </c>
      <c r="BI401" s="233">
        <v>-39666</v>
      </c>
      <c r="BJ401" s="234">
        <v>-39666</v>
      </c>
      <c r="BK401" s="234">
        <v>-39666</v>
      </c>
      <c r="BL401" s="234">
        <v>-39666</v>
      </c>
      <c r="BM401" s="234">
        <v>-39666</v>
      </c>
      <c r="BN401" s="235">
        <v>-138829</v>
      </c>
      <c r="BO401" s="233">
        <v>-227270</v>
      </c>
      <c r="BP401" s="234">
        <v>-203596</v>
      </c>
      <c r="BQ401" s="234">
        <v>-23674</v>
      </c>
      <c r="BR401" s="235">
        <v>-179922</v>
      </c>
      <c r="BS401" s="233">
        <v>-23674</v>
      </c>
      <c r="BT401" s="234">
        <v>-23674</v>
      </c>
      <c r="BU401" s="234">
        <v>-23674</v>
      </c>
      <c r="BV401" s="234">
        <v>-23674</v>
      </c>
      <c r="BW401" s="234">
        <v>-23674</v>
      </c>
      <c r="BX401" s="235">
        <v>-61552</v>
      </c>
    </row>
    <row r="402" spans="1:76">
      <c r="A402" s="186" t="s">
        <v>1232</v>
      </c>
      <c r="B402" s="187">
        <v>0</v>
      </c>
      <c r="C402" s="187">
        <v>0</v>
      </c>
      <c r="D402" s="186">
        <v>0</v>
      </c>
      <c r="E402" s="186">
        <v>0</v>
      </c>
      <c r="F402" s="187">
        <v>0</v>
      </c>
      <c r="G402" s="187">
        <v>0</v>
      </c>
      <c r="H402" s="195">
        <v>0</v>
      </c>
      <c r="I402" s="187">
        <v>0</v>
      </c>
      <c r="J402" s="187">
        <v>0</v>
      </c>
      <c r="K402" s="187">
        <v>0</v>
      </c>
      <c r="L402" s="187">
        <v>0</v>
      </c>
      <c r="M402" s="187">
        <v>0</v>
      </c>
      <c r="N402" s="187">
        <v>0</v>
      </c>
      <c r="O402" s="187">
        <v>0</v>
      </c>
      <c r="P402" s="187">
        <v>0</v>
      </c>
      <c r="Q402" s="187">
        <v>0</v>
      </c>
      <c r="R402" s="187">
        <v>0</v>
      </c>
      <c r="S402" s="187">
        <v>0</v>
      </c>
      <c r="T402" s="187">
        <v>0</v>
      </c>
      <c r="U402" s="187">
        <v>0</v>
      </c>
      <c r="V402" s="187">
        <v>0</v>
      </c>
      <c r="W402" s="187">
        <v>0</v>
      </c>
      <c r="X402" s="187">
        <v>0</v>
      </c>
      <c r="Y402" s="187">
        <v>0</v>
      </c>
      <c r="Z402" s="187">
        <v>0</v>
      </c>
      <c r="AA402" s="187">
        <v>0</v>
      </c>
      <c r="AB402" s="187">
        <v>0</v>
      </c>
      <c r="AC402" s="187">
        <v>0</v>
      </c>
      <c r="AD402" s="187">
        <v>0</v>
      </c>
      <c r="AE402" s="187">
        <v>0</v>
      </c>
      <c r="AF402" s="187">
        <v>0</v>
      </c>
      <c r="AG402" s="175">
        <v>1</v>
      </c>
      <c r="AH402" s="188">
        <v>379</v>
      </c>
      <c r="AI402" s="92">
        <f t="shared" si="41"/>
        <v>0</v>
      </c>
      <c r="AJ402" s="198">
        <v>0</v>
      </c>
      <c r="AK402" s="196">
        <v>0</v>
      </c>
      <c r="AL402" s="197">
        <v>0</v>
      </c>
      <c r="AN402" s="174">
        <f t="shared" si="36"/>
        <v>0</v>
      </c>
      <c r="AO402" s="174">
        <f t="shared" si="37"/>
        <v>0</v>
      </c>
      <c r="AQ402" s="92">
        <f t="shared" si="38"/>
        <v>0</v>
      </c>
      <c r="AR402" s="92">
        <f t="shared" si="39"/>
        <v>0</v>
      </c>
      <c r="AS402" s="92">
        <f t="shared" si="40"/>
        <v>0</v>
      </c>
      <c r="AU402" s="233">
        <v>0</v>
      </c>
      <c r="AV402" s="234">
        <v>0</v>
      </c>
      <c r="AW402" s="234">
        <v>0</v>
      </c>
      <c r="AX402" s="235">
        <v>0</v>
      </c>
      <c r="AY402" s="233">
        <v>0</v>
      </c>
      <c r="AZ402" s="234">
        <v>0</v>
      </c>
      <c r="BA402" s="234">
        <v>0</v>
      </c>
      <c r="BB402" s="234">
        <v>0</v>
      </c>
      <c r="BC402" s="234">
        <v>0</v>
      </c>
      <c r="BD402" s="235">
        <v>0</v>
      </c>
      <c r="BE402" s="233">
        <v>0</v>
      </c>
      <c r="BF402" s="234">
        <v>0</v>
      </c>
      <c r="BG402" s="234">
        <v>0</v>
      </c>
      <c r="BH402" s="235">
        <v>0</v>
      </c>
      <c r="BI402" s="233">
        <v>0</v>
      </c>
      <c r="BJ402" s="234">
        <v>0</v>
      </c>
      <c r="BK402" s="234">
        <v>0</v>
      </c>
      <c r="BL402" s="234">
        <v>0</v>
      </c>
      <c r="BM402" s="234">
        <v>0</v>
      </c>
      <c r="BN402" s="235">
        <v>0</v>
      </c>
      <c r="BO402" s="233">
        <v>0</v>
      </c>
      <c r="BP402" s="234">
        <v>0</v>
      </c>
      <c r="BQ402" s="234">
        <v>0</v>
      </c>
      <c r="BR402" s="235">
        <v>0</v>
      </c>
      <c r="BS402" s="233">
        <v>0</v>
      </c>
      <c r="BT402" s="234">
        <v>0</v>
      </c>
      <c r="BU402" s="234">
        <v>0</v>
      </c>
      <c r="BV402" s="234">
        <v>0</v>
      </c>
      <c r="BW402" s="234">
        <v>0</v>
      </c>
      <c r="BX402" s="235">
        <v>0</v>
      </c>
    </row>
    <row r="403" spans="1:76">
      <c r="A403" s="186" t="s">
        <v>1233</v>
      </c>
      <c r="B403" s="187">
        <v>0</v>
      </c>
      <c r="C403" s="187">
        <v>0</v>
      </c>
      <c r="D403" s="186">
        <v>0</v>
      </c>
      <c r="E403" s="186">
        <v>0</v>
      </c>
      <c r="F403" s="187">
        <v>0</v>
      </c>
      <c r="G403" s="187">
        <v>0</v>
      </c>
      <c r="H403" s="195">
        <v>0</v>
      </c>
      <c r="I403" s="187">
        <v>0</v>
      </c>
      <c r="J403" s="187">
        <v>0</v>
      </c>
      <c r="K403" s="187">
        <v>0</v>
      </c>
      <c r="L403" s="187">
        <v>0</v>
      </c>
      <c r="M403" s="187">
        <v>0</v>
      </c>
      <c r="N403" s="187">
        <v>0</v>
      </c>
      <c r="O403" s="187">
        <v>0</v>
      </c>
      <c r="P403" s="187">
        <v>0</v>
      </c>
      <c r="Q403" s="187">
        <v>0</v>
      </c>
      <c r="R403" s="187">
        <v>0</v>
      </c>
      <c r="S403" s="187">
        <v>0</v>
      </c>
      <c r="T403" s="187">
        <v>0</v>
      </c>
      <c r="U403" s="187">
        <v>0</v>
      </c>
      <c r="V403" s="187">
        <v>0</v>
      </c>
      <c r="W403" s="187">
        <v>0</v>
      </c>
      <c r="X403" s="187">
        <v>0</v>
      </c>
      <c r="Y403" s="187">
        <v>0</v>
      </c>
      <c r="Z403" s="187">
        <v>0</v>
      </c>
      <c r="AA403" s="187">
        <v>0</v>
      </c>
      <c r="AB403" s="187">
        <v>0</v>
      </c>
      <c r="AC403" s="187">
        <v>0</v>
      </c>
      <c r="AD403" s="187">
        <v>0</v>
      </c>
      <c r="AE403" s="187">
        <v>0</v>
      </c>
      <c r="AF403" s="187">
        <v>0</v>
      </c>
      <c r="AG403" s="175">
        <v>1</v>
      </c>
      <c r="AH403" s="188">
        <v>380</v>
      </c>
      <c r="AI403" s="92">
        <f t="shared" si="41"/>
        <v>0</v>
      </c>
      <c r="AJ403" s="198">
        <v>0</v>
      </c>
      <c r="AK403" s="196">
        <v>0</v>
      </c>
      <c r="AL403" s="197">
        <v>0</v>
      </c>
      <c r="AN403" s="174">
        <f t="shared" si="36"/>
        <v>0</v>
      </c>
      <c r="AO403" s="174">
        <f t="shared" si="37"/>
        <v>0</v>
      </c>
      <c r="AQ403" s="92">
        <f t="shared" si="38"/>
        <v>0</v>
      </c>
      <c r="AR403" s="92">
        <f t="shared" si="39"/>
        <v>0</v>
      </c>
      <c r="AS403" s="92">
        <f t="shared" si="40"/>
        <v>0</v>
      </c>
      <c r="AU403" s="233">
        <v>0</v>
      </c>
      <c r="AV403" s="234">
        <v>0</v>
      </c>
      <c r="AW403" s="234">
        <v>0</v>
      </c>
      <c r="AX403" s="235">
        <v>0</v>
      </c>
      <c r="AY403" s="233">
        <v>0</v>
      </c>
      <c r="AZ403" s="234">
        <v>0</v>
      </c>
      <c r="BA403" s="234">
        <v>0</v>
      </c>
      <c r="BB403" s="234">
        <v>0</v>
      </c>
      <c r="BC403" s="234">
        <v>0</v>
      </c>
      <c r="BD403" s="235">
        <v>0</v>
      </c>
      <c r="BE403" s="233">
        <v>0</v>
      </c>
      <c r="BF403" s="234">
        <v>0</v>
      </c>
      <c r="BG403" s="234">
        <v>0</v>
      </c>
      <c r="BH403" s="235">
        <v>0</v>
      </c>
      <c r="BI403" s="233">
        <v>0</v>
      </c>
      <c r="BJ403" s="234">
        <v>0</v>
      </c>
      <c r="BK403" s="234">
        <v>0</v>
      </c>
      <c r="BL403" s="234">
        <v>0</v>
      </c>
      <c r="BM403" s="234">
        <v>0</v>
      </c>
      <c r="BN403" s="235">
        <v>0</v>
      </c>
      <c r="BO403" s="233">
        <v>0</v>
      </c>
      <c r="BP403" s="234">
        <v>0</v>
      </c>
      <c r="BQ403" s="234">
        <v>0</v>
      </c>
      <c r="BR403" s="235">
        <v>0</v>
      </c>
      <c r="BS403" s="233">
        <v>0</v>
      </c>
      <c r="BT403" s="234">
        <v>0</v>
      </c>
      <c r="BU403" s="234">
        <v>0</v>
      </c>
      <c r="BV403" s="234">
        <v>0</v>
      </c>
      <c r="BW403" s="234">
        <v>0</v>
      </c>
      <c r="BX403" s="235">
        <v>0</v>
      </c>
    </row>
    <row r="404" spans="1:76">
      <c r="A404" s="186" t="s">
        <v>1234</v>
      </c>
      <c r="B404" s="187">
        <v>0</v>
      </c>
      <c r="C404" s="187">
        <v>0</v>
      </c>
      <c r="D404" s="186">
        <v>112</v>
      </c>
      <c r="E404" s="186">
        <v>118</v>
      </c>
      <c r="F404" s="187">
        <v>75600</v>
      </c>
      <c r="G404" s="187">
        <v>100928</v>
      </c>
      <c r="H404" s="195">
        <v>8063</v>
      </c>
      <c r="I404" s="187">
        <v>797.77999999999906</v>
      </c>
      <c r="J404" s="187">
        <v>-38256</v>
      </c>
      <c r="K404" s="187">
        <v>82364</v>
      </c>
      <c r="L404" s="187">
        <v>69372</v>
      </c>
      <c r="M404" s="187">
        <v>65520</v>
      </c>
      <c r="N404" s="187">
        <v>87609</v>
      </c>
      <c r="O404" s="187">
        <v>8970</v>
      </c>
      <c r="P404" s="187">
        <v>3905.4199999999996</v>
      </c>
      <c r="Q404" s="187">
        <v>0</v>
      </c>
      <c r="R404" s="187">
        <v>-40196</v>
      </c>
      <c r="S404" s="187">
        <v>2392</v>
      </c>
      <c r="T404" s="187">
        <v>399.41999999999962</v>
      </c>
      <c r="U404" s="187">
        <v>0</v>
      </c>
      <c r="V404" s="187">
        <v>-4812</v>
      </c>
      <c r="W404" s="187">
        <v>35779</v>
      </c>
      <c r="X404" s="187">
        <v>4606</v>
      </c>
      <c r="Y404" s="187">
        <v>0</v>
      </c>
      <c r="Z404" s="187">
        <v>2129</v>
      </c>
      <c r="AA404" s="187">
        <v>-4812</v>
      </c>
      <c r="AB404" s="187">
        <v>-4812</v>
      </c>
      <c r="AC404" s="187">
        <v>-4812</v>
      </c>
      <c r="AD404" s="187">
        <v>-4812</v>
      </c>
      <c r="AE404" s="187">
        <v>-4812</v>
      </c>
      <c r="AF404" s="187">
        <v>-14196</v>
      </c>
      <c r="AG404" s="175">
        <v>9.1</v>
      </c>
      <c r="AH404" s="188">
        <v>381</v>
      </c>
      <c r="AI404" s="92">
        <f t="shared" si="41"/>
        <v>0</v>
      </c>
      <c r="AJ404" s="198">
        <v>-658</v>
      </c>
      <c r="AK404" s="196">
        <v>263</v>
      </c>
      <c r="AL404" s="197">
        <v>-4417</v>
      </c>
      <c r="AN404" s="174">
        <f t="shared" si="36"/>
        <v>8063.42</v>
      </c>
      <c r="AO404" s="174">
        <f t="shared" si="37"/>
        <v>-0.42000000000007276</v>
      </c>
      <c r="AQ404" s="92">
        <f t="shared" si="38"/>
        <v>75600</v>
      </c>
      <c r="AR404" s="92">
        <f t="shared" si="39"/>
        <v>0</v>
      </c>
      <c r="AS404" s="92">
        <f t="shared" si="40"/>
        <v>-25328</v>
      </c>
      <c r="AU404" s="233">
        <v>2392</v>
      </c>
      <c r="AV404" s="234">
        <v>2392</v>
      </c>
      <c r="AW404" s="234">
        <v>263</v>
      </c>
      <c r="AX404" s="235">
        <v>2129</v>
      </c>
      <c r="AY404" s="233">
        <v>263</v>
      </c>
      <c r="AZ404" s="234">
        <v>263</v>
      </c>
      <c r="BA404" s="234">
        <v>263</v>
      </c>
      <c r="BB404" s="234">
        <v>263</v>
      </c>
      <c r="BC404" s="234">
        <v>263</v>
      </c>
      <c r="BD404" s="235">
        <v>814</v>
      </c>
      <c r="BE404" s="233">
        <v>-40196</v>
      </c>
      <c r="BF404" s="234">
        <v>-40196</v>
      </c>
      <c r="BG404" s="234">
        <v>-4417</v>
      </c>
      <c r="BH404" s="235">
        <v>-35779</v>
      </c>
      <c r="BI404" s="233">
        <v>-4417</v>
      </c>
      <c r="BJ404" s="234">
        <v>-4417</v>
      </c>
      <c r="BK404" s="234">
        <v>-4417</v>
      </c>
      <c r="BL404" s="234">
        <v>-4417</v>
      </c>
      <c r="BM404" s="234">
        <v>-4417</v>
      </c>
      <c r="BN404" s="235">
        <v>-13694</v>
      </c>
      <c r="BO404" s="233">
        <v>-5922</v>
      </c>
      <c r="BP404" s="234">
        <v>-5264</v>
      </c>
      <c r="BQ404" s="234">
        <v>-658</v>
      </c>
      <c r="BR404" s="235">
        <v>-4606</v>
      </c>
      <c r="BS404" s="233">
        <v>-658</v>
      </c>
      <c r="BT404" s="234">
        <v>-658</v>
      </c>
      <c r="BU404" s="234">
        <v>-658</v>
      </c>
      <c r="BV404" s="234">
        <v>-658</v>
      </c>
      <c r="BW404" s="234">
        <v>-658</v>
      </c>
      <c r="BX404" s="235">
        <v>-1316</v>
      </c>
    </row>
    <row r="405" spans="1:76">
      <c r="A405" s="186" t="s">
        <v>1235</v>
      </c>
      <c r="B405" s="187">
        <v>0</v>
      </c>
      <c r="C405" s="187">
        <v>0</v>
      </c>
      <c r="D405" s="186">
        <v>27</v>
      </c>
      <c r="E405" s="186">
        <v>28</v>
      </c>
      <c r="F405" s="187">
        <v>12590</v>
      </c>
      <c r="G405" s="187">
        <v>20208</v>
      </c>
      <c r="H405" s="195">
        <v>2314</v>
      </c>
      <c r="I405" s="187">
        <v>420.32999999999993</v>
      </c>
      <c r="J405" s="187">
        <v>-10426</v>
      </c>
      <c r="K405" s="187">
        <v>13360</v>
      </c>
      <c r="L405" s="187">
        <v>11876</v>
      </c>
      <c r="M405" s="187">
        <v>11369</v>
      </c>
      <c r="N405" s="187">
        <v>14025</v>
      </c>
      <c r="O405" s="187">
        <v>2811</v>
      </c>
      <c r="P405" s="187">
        <v>815.34999999999991</v>
      </c>
      <c r="Q405" s="187">
        <v>0</v>
      </c>
      <c r="R405" s="187">
        <v>-11525</v>
      </c>
      <c r="S405" s="187">
        <v>536</v>
      </c>
      <c r="T405" s="187">
        <v>255.34999999999991</v>
      </c>
      <c r="U405" s="187">
        <v>0</v>
      </c>
      <c r="V405" s="187">
        <v>-1312</v>
      </c>
      <c r="W405" s="187">
        <v>10244</v>
      </c>
      <c r="X405" s="187">
        <v>658</v>
      </c>
      <c r="Y405" s="187">
        <v>0</v>
      </c>
      <c r="Z405" s="187">
        <v>476</v>
      </c>
      <c r="AA405" s="187">
        <v>-1312</v>
      </c>
      <c r="AB405" s="187">
        <v>-1312</v>
      </c>
      <c r="AC405" s="187">
        <v>-1312</v>
      </c>
      <c r="AD405" s="187">
        <v>-1312</v>
      </c>
      <c r="AE405" s="187">
        <v>-1312</v>
      </c>
      <c r="AF405" s="187">
        <v>-3866</v>
      </c>
      <c r="AG405" s="175">
        <v>9</v>
      </c>
      <c r="AH405" s="188">
        <v>382</v>
      </c>
      <c r="AI405" s="92">
        <f t="shared" si="41"/>
        <v>0</v>
      </c>
      <c r="AJ405" s="198">
        <v>-91</v>
      </c>
      <c r="AK405" s="196">
        <v>60</v>
      </c>
      <c r="AL405" s="197">
        <v>-1281</v>
      </c>
      <c r="AN405" s="174">
        <f t="shared" si="36"/>
        <v>2314.35</v>
      </c>
      <c r="AO405" s="174">
        <f t="shared" si="37"/>
        <v>-0.34999999999990905</v>
      </c>
      <c r="AQ405" s="92">
        <f t="shared" si="38"/>
        <v>12590</v>
      </c>
      <c r="AR405" s="92">
        <f t="shared" si="39"/>
        <v>0</v>
      </c>
      <c r="AS405" s="92">
        <f t="shared" si="40"/>
        <v>-7618</v>
      </c>
      <c r="AU405" s="233">
        <v>536</v>
      </c>
      <c r="AV405" s="234">
        <v>536</v>
      </c>
      <c r="AW405" s="234">
        <v>60</v>
      </c>
      <c r="AX405" s="235">
        <v>476</v>
      </c>
      <c r="AY405" s="233">
        <v>60</v>
      </c>
      <c r="AZ405" s="234">
        <v>60</v>
      </c>
      <c r="BA405" s="234">
        <v>60</v>
      </c>
      <c r="BB405" s="234">
        <v>60</v>
      </c>
      <c r="BC405" s="234">
        <v>60</v>
      </c>
      <c r="BD405" s="235">
        <v>176</v>
      </c>
      <c r="BE405" s="233">
        <v>-11525</v>
      </c>
      <c r="BF405" s="234">
        <v>-11525</v>
      </c>
      <c r="BG405" s="234">
        <v>-1281</v>
      </c>
      <c r="BH405" s="235">
        <v>-10244</v>
      </c>
      <c r="BI405" s="233">
        <v>-1281</v>
      </c>
      <c r="BJ405" s="234">
        <v>-1281</v>
      </c>
      <c r="BK405" s="234">
        <v>-1281</v>
      </c>
      <c r="BL405" s="234">
        <v>-1281</v>
      </c>
      <c r="BM405" s="234">
        <v>-1281</v>
      </c>
      <c r="BN405" s="235">
        <v>-3839</v>
      </c>
      <c r="BO405" s="233">
        <v>-840</v>
      </c>
      <c r="BP405" s="234">
        <v>-749</v>
      </c>
      <c r="BQ405" s="234">
        <v>-91</v>
      </c>
      <c r="BR405" s="235">
        <v>-658</v>
      </c>
      <c r="BS405" s="233">
        <v>-91</v>
      </c>
      <c r="BT405" s="234">
        <v>-91</v>
      </c>
      <c r="BU405" s="234">
        <v>-91</v>
      </c>
      <c r="BV405" s="234">
        <v>-91</v>
      </c>
      <c r="BW405" s="234">
        <v>-91</v>
      </c>
      <c r="BX405" s="235">
        <v>-203</v>
      </c>
    </row>
    <row r="406" spans="1:76">
      <c r="A406" s="186" t="s">
        <v>1236</v>
      </c>
      <c r="B406" s="187">
        <v>5</v>
      </c>
      <c r="C406" s="187">
        <v>0</v>
      </c>
      <c r="D406" s="186">
        <v>50</v>
      </c>
      <c r="E406" s="186">
        <v>52</v>
      </c>
      <c r="F406" s="187">
        <v>303328</v>
      </c>
      <c r="G406" s="187">
        <v>243379</v>
      </c>
      <c r="H406" s="195">
        <v>29427</v>
      </c>
      <c r="I406" s="187">
        <v>21433.940000000002</v>
      </c>
      <c r="J406" s="187">
        <v>30019</v>
      </c>
      <c r="K406" s="187">
        <v>319073</v>
      </c>
      <c r="L406" s="187">
        <v>288220</v>
      </c>
      <c r="M406" s="187">
        <v>281287</v>
      </c>
      <c r="N406" s="187">
        <v>328223</v>
      </c>
      <c r="O406" s="187">
        <v>15524</v>
      </c>
      <c r="P406" s="187">
        <v>9091.8199999999961</v>
      </c>
      <c r="Q406" s="187">
        <v>0</v>
      </c>
      <c r="R406" s="187">
        <v>12485</v>
      </c>
      <c r="S406" s="187">
        <v>29881</v>
      </c>
      <c r="T406" s="187">
        <v>7032.8199999999961</v>
      </c>
      <c r="U406" s="187">
        <v>0</v>
      </c>
      <c r="V406" s="187">
        <v>4811</v>
      </c>
      <c r="W406" s="187">
        <v>0</v>
      </c>
      <c r="X406" s="187">
        <v>6544</v>
      </c>
      <c r="Y406" s="187">
        <v>10775</v>
      </c>
      <c r="Z406" s="187">
        <v>25788</v>
      </c>
      <c r="AA406" s="187">
        <v>4811</v>
      </c>
      <c r="AB406" s="187">
        <v>4811</v>
      </c>
      <c r="AC406" s="187">
        <v>4811</v>
      </c>
      <c r="AD406" s="187">
        <v>4811</v>
      </c>
      <c r="AE406" s="187">
        <v>4811</v>
      </c>
      <c r="AF406" s="187">
        <v>5964</v>
      </c>
      <c r="AG406" s="175">
        <v>7.3</v>
      </c>
      <c r="AH406" s="188">
        <v>16</v>
      </c>
      <c r="AI406" s="92">
        <f t="shared" si="41"/>
        <v>0</v>
      </c>
      <c r="AJ406" s="198">
        <v>-992</v>
      </c>
      <c r="AK406" s="196">
        <v>4093</v>
      </c>
      <c r="AL406" s="197">
        <v>1710</v>
      </c>
      <c r="AN406" s="174">
        <f t="shared" si="36"/>
        <v>29426.819999999996</v>
      </c>
      <c r="AO406" s="174">
        <f t="shared" si="37"/>
        <v>0.18000000000392902</v>
      </c>
      <c r="AQ406" s="92">
        <f t="shared" si="38"/>
        <v>303328</v>
      </c>
      <c r="AR406" s="92">
        <f t="shared" si="39"/>
        <v>0</v>
      </c>
      <c r="AS406" s="92">
        <f t="shared" si="40"/>
        <v>59949</v>
      </c>
      <c r="AU406" s="233">
        <v>29881</v>
      </c>
      <c r="AV406" s="234">
        <v>29881</v>
      </c>
      <c r="AW406" s="234">
        <v>4093</v>
      </c>
      <c r="AX406" s="235">
        <v>25788</v>
      </c>
      <c r="AY406" s="233">
        <v>4093</v>
      </c>
      <c r="AZ406" s="234">
        <v>4093</v>
      </c>
      <c r="BA406" s="234">
        <v>4093</v>
      </c>
      <c r="BB406" s="234">
        <v>4093</v>
      </c>
      <c r="BC406" s="234">
        <v>4093</v>
      </c>
      <c r="BD406" s="235">
        <v>5323</v>
      </c>
      <c r="BE406" s="233">
        <v>12485</v>
      </c>
      <c r="BF406" s="234">
        <v>12485</v>
      </c>
      <c r="BG406" s="234">
        <v>1710</v>
      </c>
      <c r="BH406" s="235">
        <v>10775</v>
      </c>
      <c r="BI406" s="233">
        <v>1710</v>
      </c>
      <c r="BJ406" s="234">
        <v>1710</v>
      </c>
      <c r="BK406" s="234">
        <v>1710</v>
      </c>
      <c r="BL406" s="234">
        <v>1710</v>
      </c>
      <c r="BM406" s="234">
        <v>1710</v>
      </c>
      <c r="BN406" s="235">
        <v>2225</v>
      </c>
      <c r="BO406" s="233">
        <v>-8528</v>
      </c>
      <c r="BP406" s="234">
        <v>-7536</v>
      </c>
      <c r="BQ406" s="234">
        <v>-992</v>
      </c>
      <c r="BR406" s="235">
        <v>-6544</v>
      </c>
      <c r="BS406" s="233">
        <v>-992</v>
      </c>
      <c r="BT406" s="234">
        <v>-992</v>
      </c>
      <c r="BU406" s="234">
        <v>-992</v>
      </c>
      <c r="BV406" s="234">
        <v>-992</v>
      </c>
      <c r="BW406" s="234">
        <v>-992</v>
      </c>
      <c r="BX406" s="235">
        <v>-1584</v>
      </c>
    </row>
    <row r="407" spans="1:76">
      <c r="A407" s="186" t="s">
        <v>1237</v>
      </c>
      <c r="B407" s="187">
        <v>0</v>
      </c>
      <c r="C407" s="187">
        <v>0</v>
      </c>
      <c r="D407" s="186">
        <v>6</v>
      </c>
      <c r="E407" s="186">
        <v>6</v>
      </c>
      <c r="F407" s="187">
        <v>10876</v>
      </c>
      <c r="G407" s="187">
        <v>8757</v>
      </c>
      <c r="H407" s="195">
        <v>1423</v>
      </c>
      <c r="I407" s="187">
        <v>253.20999999999987</v>
      </c>
      <c r="J407" s="187">
        <v>664</v>
      </c>
      <c r="K407" s="187">
        <v>11276</v>
      </c>
      <c r="L407" s="187">
        <v>10479</v>
      </c>
      <c r="M407" s="187">
        <v>10182</v>
      </c>
      <c r="N407" s="187">
        <v>11632</v>
      </c>
      <c r="O407" s="187">
        <v>913</v>
      </c>
      <c r="P407" s="187">
        <v>342</v>
      </c>
      <c r="Q407" s="187">
        <v>0</v>
      </c>
      <c r="R407" s="187">
        <v>-110</v>
      </c>
      <c r="S407" s="187">
        <v>1115</v>
      </c>
      <c r="T407" s="187">
        <v>141</v>
      </c>
      <c r="U407" s="187">
        <v>0</v>
      </c>
      <c r="V407" s="187">
        <v>168</v>
      </c>
      <c r="W407" s="187">
        <v>88</v>
      </c>
      <c r="X407" s="187">
        <v>135</v>
      </c>
      <c r="Y407" s="187">
        <v>0</v>
      </c>
      <c r="Z407" s="187">
        <v>887</v>
      </c>
      <c r="AA407" s="187">
        <v>168</v>
      </c>
      <c r="AB407" s="187">
        <v>168</v>
      </c>
      <c r="AC407" s="187">
        <v>168</v>
      </c>
      <c r="AD407" s="187">
        <v>160</v>
      </c>
      <c r="AE407" s="187">
        <v>0</v>
      </c>
      <c r="AF407" s="187">
        <v>0</v>
      </c>
      <c r="AG407" s="175">
        <v>4.9000000000000004</v>
      </c>
      <c r="AH407" s="188">
        <v>384</v>
      </c>
      <c r="AI407" s="92">
        <f t="shared" si="41"/>
        <v>0</v>
      </c>
      <c r="AJ407" s="198">
        <v>-38</v>
      </c>
      <c r="AK407" s="196">
        <v>228</v>
      </c>
      <c r="AL407" s="197">
        <v>-22</v>
      </c>
      <c r="AN407" s="174">
        <f t="shared" si="36"/>
        <v>1423</v>
      </c>
      <c r="AO407" s="174">
        <f t="shared" si="37"/>
        <v>0</v>
      </c>
      <c r="AQ407" s="92">
        <f t="shared" si="38"/>
        <v>10876</v>
      </c>
      <c r="AR407" s="92">
        <f t="shared" si="39"/>
        <v>0</v>
      </c>
      <c r="AS407" s="92">
        <f t="shared" si="40"/>
        <v>2119</v>
      </c>
      <c r="AU407" s="233">
        <v>1115</v>
      </c>
      <c r="AV407" s="234">
        <v>1115</v>
      </c>
      <c r="AW407" s="234">
        <v>228</v>
      </c>
      <c r="AX407" s="235">
        <v>887</v>
      </c>
      <c r="AY407" s="233">
        <v>228</v>
      </c>
      <c r="AZ407" s="234">
        <v>228</v>
      </c>
      <c r="BA407" s="234">
        <v>228</v>
      </c>
      <c r="BB407" s="234">
        <v>203</v>
      </c>
      <c r="BC407" s="234">
        <v>0</v>
      </c>
      <c r="BD407" s="235">
        <v>0</v>
      </c>
      <c r="BE407" s="233">
        <v>-110</v>
      </c>
      <c r="BF407" s="234">
        <v>-110</v>
      </c>
      <c r="BG407" s="234">
        <v>-22</v>
      </c>
      <c r="BH407" s="235">
        <v>-88</v>
      </c>
      <c r="BI407" s="233">
        <v>-22</v>
      </c>
      <c r="BJ407" s="234">
        <v>-22</v>
      </c>
      <c r="BK407" s="234">
        <v>-22</v>
      </c>
      <c r="BL407" s="234">
        <v>-22</v>
      </c>
      <c r="BM407" s="234">
        <v>0</v>
      </c>
      <c r="BN407" s="235">
        <v>0</v>
      </c>
      <c r="BO407" s="233">
        <v>-211</v>
      </c>
      <c r="BP407" s="234">
        <v>-173</v>
      </c>
      <c r="BQ407" s="234">
        <v>-38</v>
      </c>
      <c r="BR407" s="235">
        <v>-135</v>
      </c>
      <c r="BS407" s="233">
        <v>-38</v>
      </c>
      <c r="BT407" s="234">
        <v>-38</v>
      </c>
      <c r="BU407" s="234">
        <v>-38</v>
      </c>
      <c r="BV407" s="234">
        <v>-21</v>
      </c>
      <c r="BW407" s="234">
        <v>0</v>
      </c>
      <c r="BX407" s="235">
        <v>0</v>
      </c>
    </row>
    <row r="408" spans="1:76">
      <c r="A408" s="186" t="s">
        <v>1238</v>
      </c>
      <c r="B408" s="187">
        <v>0</v>
      </c>
      <c r="C408" s="187">
        <v>0</v>
      </c>
      <c r="D408" s="186">
        <v>24</v>
      </c>
      <c r="E408" s="186">
        <v>24</v>
      </c>
      <c r="F408" s="187">
        <v>126511</v>
      </c>
      <c r="G408" s="187">
        <v>116447</v>
      </c>
      <c r="H408" s="195">
        <v>12126</v>
      </c>
      <c r="I408" s="187">
        <v>352.51999999999975</v>
      </c>
      <c r="J408" s="187">
        <v>-7242</v>
      </c>
      <c r="K408" s="187">
        <v>137238</v>
      </c>
      <c r="L408" s="187">
        <v>116423</v>
      </c>
      <c r="M408" s="187">
        <v>110617</v>
      </c>
      <c r="N408" s="187">
        <v>145311</v>
      </c>
      <c r="O408" s="187">
        <v>6622</v>
      </c>
      <c r="P408" s="187">
        <v>4375.4800000000005</v>
      </c>
      <c r="Q408" s="187">
        <v>1927</v>
      </c>
      <c r="R408" s="187">
        <v>-1118</v>
      </c>
      <c r="S408" s="187">
        <v>-1390</v>
      </c>
      <c r="T408" s="187">
        <v>352.48000000000025</v>
      </c>
      <c r="U408" s="187">
        <v>1927</v>
      </c>
      <c r="V408" s="187">
        <v>-798</v>
      </c>
      <c r="W408" s="187">
        <v>1019</v>
      </c>
      <c r="X408" s="187">
        <v>6223</v>
      </c>
      <c r="Y408" s="187">
        <v>0</v>
      </c>
      <c r="Z408" s="187">
        <v>0</v>
      </c>
      <c r="AA408" s="187">
        <v>-798</v>
      </c>
      <c r="AB408" s="187">
        <v>-798</v>
      </c>
      <c r="AC408" s="187">
        <v>-798</v>
      </c>
      <c r="AD408" s="187">
        <v>-798</v>
      </c>
      <c r="AE408" s="187">
        <v>-798</v>
      </c>
      <c r="AF408" s="187">
        <v>-3252</v>
      </c>
      <c r="AG408" s="175">
        <v>11.3</v>
      </c>
      <c r="AH408" s="188">
        <v>383</v>
      </c>
      <c r="AI408" s="92">
        <f t="shared" si="41"/>
        <v>0</v>
      </c>
      <c r="AJ408" s="198">
        <v>-576</v>
      </c>
      <c r="AK408" s="196">
        <v>-123</v>
      </c>
      <c r="AL408" s="197">
        <v>-99</v>
      </c>
      <c r="AN408" s="174">
        <f t="shared" si="36"/>
        <v>12126.48</v>
      </c>
      <c r="AO408" s="174">
        <f t="shared" si="37"/>
        <v>-0.47999999999956344</v>
      </c>
      <c r="AQ408" s="92">
        <f t="shared" si="38"/>
        <v>126511</v>
      </c>
      <c r="AR408" s="92">
        <f t="shared" si="39"/>
        <v>0</v>
      </c>
      <c r="AS408" s="92">
        <f t="shared" si="40"/>
        <v>10064</v>
      </c>
      <c r="AU408" s="233">
        <v>-1390</v>
      </c>
      <c r="AV408" s="234">
        <v>-1390</v>
      </c>
      <c r="AW408" s="234">
        <v>-123</v>
      </c>
      <c r="AX408" s="235">
        <v>-1267</v>
      </c>
      <c r="AY408" s="233">
        <v>-123</v>
      </c>
      <c r="AZ408" s="234">
        <v>-123</v>
      </c>
      <c r="BA408" s="234">
        <v>-123</v>
      </c>
      <c r="BB408" s="234">
        <v>-123</v>
      </c>
      <c r="BC408" s="234">
        <v>-123</v>
      </c>
      <c r="BD408" s="235">
        <v>-652</v>
      </c>
      <c r="BE408" s="233">
        <v>-1118</v>
      </c>
      <c r="BF408" s="234">
        <v>-1118</v>
      </c>
      <c r="BG408" s="234">
        <v>-99</v>
      </c>
      <c r="BH408" s="235">
        <v>-1019</v>
      </c>
      <c r="BI408" s="233">
        <v>-99</v>
      </c>
      <c r="BJ408" s="234">
        <v>-99</v>
      </c>
      <c r="BK408" s="234">
        <v>-99</v>
      </c>
      <c r="BL408" s="234">
        <v>-99</v>
      </c>
      <c r="BM408" s="234">
        <v>-99</v>
      </c>
      <c r="BN408" s="235">
        <v>-524</v>
      </c>
      <c r="BO408" s="233">
        <v>-6108</v>
      </c>
      <c r="BP408" s="234">
        <v>-5532</v>
      </c>
      <c r="BQ408" s="234">
        <v>-576</v>
      </c>
      <c r="BR408" s="235">
        <v>-4956</v>
      </c>
      <c r="BS408" s="233">
        <v>-576</v>
      </c>
      <c r="BT408" s="234">
        <v>-576</v>
      </c>
      <c r="BU408" s="234">
        <v>-576</v>
      </c>
      <c r="BV408" s="234">
        <v>-576</v>
      </c>
      <c r="BW408" s="234">
        <v>-576</v>
      </c>
      <c r="BX408" s="235">
        <v>-2076</v>
      </c>
    </row>
    <row r="409" spans="1:76">
      <c r="A409" s="186" t="s">
        <v>815</v>
      </c>
      <c r="B409" s="187">
        <v>0</v>
      </c>
      <c r="C409" s="187">
        <v>0</v>
      </c>
      <c r="D409" s="186">
        <v>136</v>
      </c>
      <c r="E409" s="186">
        <v>143</v>
      </c>
      <c r="F409" s="187">
        <v>70789</v>
      </c>
      <c r="G409" s="187">
        <v>154051</v>
      </c>
      <c r="H409" s="195">
        <v>12123</v>
      </c>
      <c r="I409" s="187">
        <v>707.4299999999987</v>
      </c>
      <c r="J409" s="187">
        <v>-102062</v>
      </c>
      <c r="K409" s="187">
        <v>78193</v>
      </c>
      <c r="L409" s="187">
        <v>64051</v>
      </c>
      <c r="M409" s="187">
        <v>60003</v>
      </c>
      <c r="N409" s="187">
        <v>84224</v>
      </c>
      <c r="O409" s="187">
        <v>17452</v>
      </c>
      <c r="P409" s="187">
        <v>6073.1399999999949</v>
      </c>
      <c r="Q409" s="187">
        <v>0</v>
      </c>
      <c r="R409" s="187">
        <v>-106415</v>
      </c>
      <c r="S409" s="187">
        <v>1453</v>
      </c>
      <c r="T409" s="187">
        <v>1825.1399999999949</v>
      </c>
      <c r="U409" s="187">
        <v>0</v>
      </c>
      <c r="V409" s="187">
        <v>-11402</v>
      </c>
      <c r="W409" s="187">
        <v>95773</v>
      </c>
      <c r="X409" s="187">
        <v>7597</v>
      </c>
      <c r="Y409" s="187">
        <v>0</v>
      </c>
      <c r="Z409" s="187">
        <v>1308</v>
      </c>
      <c r="AA409" s="187">
        <v>-11402</v>
      </c>
      <c r="AB409" s="187">
        <v>-11402</v>
      </c>
      <c r="AC409" s="187">
        <v>-11402</v>
      </c>
      <c r="AD409" s="187">
        <v>-11402</v>
      </c>
      <c r="AE409" s="187">
        <v>-11402</v>
      </c>
      <c r="AF409" s="187">
        <v>-45052</v>
      </c>
      <c r="AG409" s="175">
        <v>10</v>
      </c>
      <c r="AH409" s="188">
        <v>63</v>
      </c>
      <c r="AI409" s="92">
        <f t="shared" si="41"/>
        <v>0</v>
      </c>
      <c r="AJ409" s="198">
        <v>-905</v>
      </c>
      <c r="AK409" s="196">
        <v>145</v>
      </c>
      <c r="AL409" s="197">
        <v>-10642</v>
      </c>
      <c r="AN409" s="174">
        <f t="shared" si="36"/>
        <v>12123.139999999996</v>
      </c>
      <c r="AO409" s="174">
        <f t="shared" si="37"/>
        <v>-0.13999999999577994</v>
      </c>
      <c r="AQ409" s="92">
        <f t="shared" si="38"/>
        <v>70789</v>
      </c>
      <c r="AR409" s="92">
        <f t="shared" si="39"/>
        <v>0</v>
      </c>
      <c r="AS409" s="92">
        <f t="shared" si="40"/>
        <v>-83262</v>
      </c>
      <c r="AU409" s="233">
        <v>1453</v>
      </c>
      <c r="AV409" s="234">
        <v>1453</v>
      </c>
      <c r="AW409" s="234">
        <v>145</v>
      </c>
      <c r="AX409" s="235">
        <v>1308</v>
      </c>
      <c r="AY409" s="233">
        <v>145</v>
      </c>
      <c r="AZ409" s="234">
        <v>145</v>
      </c>
      <c r="BA409" s="234">
        <v>145</v>
      </c>
      <c r="BB409" s="234">
        <v>145</v>
      </c>
      <c r="BC409" s="234">
        <v>145</v>
      </c>
      <c r="BD409" s="235">
        <v>583</v>
      </c>
      <c r="BE409" s="233">
        <v>-106415</v>
      </c>
      <c r="BF409" s="234">
        <v>-106415</v>
      </c>
      <c r="BG409" s="234">
        <v>-10642</v>
      </c>
      <c r="BH409" s="235">
        <v>-95773</v>
      </c>
      <c r="BI409" s="233">
        <v>-10642</v>
      </c>
      <c r="BJ409" s="234">
        <v>-10642</v>
      </c>
      <c r="BK409" s="234">
        <v>-10642</v>
      </c>
      <c r="BL409" s="234">
        <v>-10642</v>
      </c>
      <c r="BM409" s="234">
        <v>-10642</v>
      </c>
      <c r="BN409" s="235">
        <v>-42563</v>
      </c>
      <c r="BO409" s="233">
        <v>-9407</v>
      </c>
      <c r="BP409" s="234">
        <v>-8502</v>
      </c>
      <c r="BQ409" s="234">
        <v>-905</v>
      </c>
      <c r="BR409" s="235">
        <v>-7597</v>
      </c>
      <c r="BS409" s="233">
        <v>-905</v>
      </c>
      <c r="BT409" s="234">
        <v>-905</v>
      </c>
      <c r="BU409" s="234">
        <v>-905</v>
      </c>
      <c r="BV409" s="234">
        <v>-905</v>
      </c>
      <c r="BW409" s="234">
        <v>-905</v>
      </c>
      <c r="BX409" s="235">
        <v>-3072</v>
      </c>
    </row>
    <row r="410" spans="1:76">
      <c r="A410" s="186" t="s">
        <v>816</v>
      </c>
      <c r="B410" s="187">
        <v>0</v>
      </c>
      <c r="C410" s="187">
        <v>0</v>
      </c>
      <c r="D410" s="186">
        <v>24</v>
      </c>
      <c r="E410" s="186">
        <v>24</v>
      </c>
      <c r="F410" s="187">
        <v>13711</v>
      </c>
      <c r="G410" s="187">
        <v>37040</v>
      </c>
      <c r="H410" s="195">
        <v>2133</v>
      </c>
      <c r="I410" s="187">
        <v>22.949999999999974</v>
      </c>
      <c r="J410" s="187">
        <v>-27660</v>
      </c>
      <c r="K410" s="187">
        <v>14820</v>
      </c>
      <c r="L410" s="187">
        <v>12659</v>
      </c>
      <c r="M410" s="187">
        <v>12075</v>
      </c>
      <c r="N410" s="187">
        <v>15695</v>
      </c>
      <c r="O410" s="187">
        <v>3795</v>
      </c>
      <c r="P410" s="187">
        <v>1451.6599999999999</v>
      </c>
      <c r="Q410" s="187">
        <v>0</v>
      </c>
      <c r="R410" s="187">
        <v>-28242</v>
      </c>
      <c r="S410" s="187">
        <v>-199</v>
      </c>
      <c r="T410" s="187">
        <v>134.65999999999991</v>
      </c>
      <c r="U410" s="187">
        <v>0</v>
      </c>
      <c r="V410" s="187">
        <v>-3113</v>
      </c>
      <c r="W410" s="187">
        <v>25389</v>
      </c>
      <c r="X410" s="187">
        <v>2271</v>
      </c>
      <c r="Y410" s="187">
        <v>0</v>
      </c>
      <c r="Z410" s="187">
        <v>0</v>
      </c>
      <c r="AA410" s="187">
        <v>-3113</v>
      </c>
      <c r="AB410" s="187">
        <v>-3113</v>
      </c>
      <c r="AC410" s="187">
        <v>-3113</v>
      </c>
      <c r="AD410" s="187">
        <v>-3113</v>
      </c>
      <c r="AE410" s="187">
        <v>-3113</v>
      </c>
      <c r="AF410" s="187">
        <v>-12095</v>
      </c>
      <c r="AG410" s="175">
        <v>9.9</v>
      </c>
      <c r="AH410" s="188">
        <v>385</v>
      </c>
      <c r="AI410" s="92">
        <f t="shared" si="41"/>
        <v>0</v>
      </c>
      <c r="AJ410" s="198">
        <v>-240</v>
      </c>
      <c r="AK410" s="196">
        <v>-20</v>
      </c>
      <c r="AL410" s="197">
        <v>-2853</v>
      </c>
      <c r="AN410" s="174">
        <f t="shared" si="36"/>
        <v>2133.66</v>
      </c>
      <c r="AO410" s="174">
        <f t="shared" si="37"/>
        <v>-0.65999999999985448</v>
      </c>
      <c r="AQ410" s="92">
        <f t="shared" si="38"/>
        <v>13711</v>
      </c>
      <c r="AR410" s="92">
        <f t="shared" si="39"/>
        <v>0</v>
      </c>
      <c r="AS410" s="92">
        <f t="shared" si="40"/>
        <v>-23329</v>
      </c>
      <c r="AU410" s="233">
        <v>-199</v>
      </c>
      <c r="AV410" s="234">
        <v>-199</v>
      </c>
      <c r="AW410" s="234">
        <v>-20</v>
      </c>
      <c r="AX410" s="235">
        <v>-179</v>
      </c>
      <c r="AY410" s="233">
        <v>-20</v>
      </c>
      <c r="AZ410" s="234">
        <v>-20</v>
      </c>
      <c r="BA410" s="234">
        <v>-20</v>
      </c>
      <c r="BB410" s="234">
        <v>-20</v>
      </c>
      <c r="BC410" s="234">
        <v>-20</v>
      </c>
      <c r="BD410" s="235">
        <v>-79</v>
      </c>
      <c r="BE410" s="233">
        <v>-28241</v>
      </c>
      <c r="BF410" s="234">
        <v>-28241</v>
      </c>
      <c r="BG410" s="234">
        <v>-2853</v>
      </c>
      <c r="BH410" s="235">
        <v>-25388</v>
      </c>
      <c r="BI410" s="233">
        <v>-2853</v>
      </c>
      <c r="BJ410" s="234">
        <v>-2853</v>
      </c>
      <c r="BK410" s="234">
        <v>-2853</v>
      </c>
      <c r="BL410" s="234">
        <v>-2853</v>
      </c>
      <c r="BM410" s="234">
        <v>-2853</v>
      </c>
      <c r="BN410" s="235">
        <v>-11123</v>
      </c>
      <c r="BO410" s="233">
        <v>-2572</v>
      </c>
      <c r="BP410" s="234">
        <v>-2332</v>
      </c>
      <c r="BQ410" s="234">
        <v>-240</v>
      </c>
      <c r="BR410" s="235">
        <v>-2092</v>
      </c>
      <c r="BS410" s="233">
        <v>-240</v>
      </c>
      <c r="BT410" s="234">
        <v>-240</v>
      </c>
      <c r="BU410" s="234">
        <v>-240</v>
      </c>
      <c r="BV410" s="234">
        <v>-240</v>
      </c>
      <c r="BW410" s="234">
        <v>-240</v>
      </c>
      <c r="BX410" s="235">
        <v>-892</v>
      </c>
    </row>
    <row r="411" spans="1:76">
      <c r="A411" s="186" t="s">
        <v>817</v>
      </c>
      <c r="B411" s="187">
        <v>0</v>
      </c>
      <c r="C411" s="187">
        <v>0</v>
      </c>
      <c r="D411" s="186">
        <v>13</v>
      </c>
      <c r="E411" s="186">
        <v>15</v>
      </c>
      <c r="F411" s="187">
        <v>10504</v>
      </c>
      <c r="G411" s="187">
        <v>22827</v>
      </c>
      <c r="H411" s="195">
        <v>1086</v>
      </c>
      <c r="I411" s="187">
        <v>38.950000000000003</v>
      </c>
      <c r="J411" s="187">
        <v>-14267</v>
      </c>
      <c r="K411" s="187">
        <v>10930</v>
      </c>
      <c r="L411" s="187">
        <v>10091</v>
      </c>
      <c r="M411" s="187">
        <v>9820</v>
      </c>
      <c r="N411" s="187">
        <v>11248</v>
      </c>
      <c r="O411" s="187">
        <v>2452</v>
      </c>
      <c r="P411" s="187">
        <v>899.4</v>
      </c>
      <c r="Q411" s="187">
        <v>0</v>
      </c>
      <c r="R411" s="187">
        <v>-16485</v>
      </c>
      <c r="S411" s="187">
        <v>848</v>
      </c>
      <c r="T411" s="187">
        <v>37.400000000000006</v>
      </c>
      <c r="U411" s="187">
        <v>0</v>
      </c>
      <c r="V411" s="187">
        <v>-2265</v>
      </c>
      <c r="W411" s="187">
        <v>14227</v>
      </c>
      <c r="X411" s="187">
        <v>772</v>
      </c>
      <c r="Y411" s="187">
        <v>0</v>
      </c>
      <c r="Z411" s="187">
        <v>732</v>
      </c>
      <c r="AA411" s="187">
        <v>-2265</v>
      </c>
      <c r="AB411" s="187">
        <v>-2265</v>
      </c>
      <c r="AC411" s="187">
        <v>-2265</v>
      </c>
      <c r="AD411" s="187">
        <v>-2265</v>
      </c>
      <c r="AE411" s="187">
        <v>-2265</v>
      </c>
      <c r="AF411" s="187">
        <v>-2942</v>
      </c>
      <c r="AG411" s="175">
        <v>7.3</v>
      </c>
      <c r="AH411" s="188">
        <v>386</v>
      </c>
      <c r="AI411" s="92">
        <f t="shared" si="41"/>
        <v>0</v>
      </c>
      <c r="AJ411" s="198">
        <v>-123</v>
      </c>
      <c r="AK411" s="196">
        <v>116</v>
      </c>
      <c r="AL411" s="197">
        <v>-2258</v>
      </c>
      <c r="AN411" s="174">
        <f t="shared" si="36"/>
        <v>1086.4000000000001</v>
      </c>
      <c r="AO411" s="174">
        <f t="shared" si="37"/>
        <v>-0.40000000000009095</v>
      </c>
      <c r="AQ411" s="92">
        <f t="shared" si="38"/>
        <v>10504</v>
      </c>
      <c r="AR411" s="92">
        <f t="shared" si="39"/>
        <v>0</v>
      </c>
      <c r="AS411" s="92">
        <f t="shared" si="40"/>
        <v>-12323</v>
      </c>
      <c r="AU411" s="233">
        <v>848</v>
      </c>
      <c r="AV411" s="234">
        <v>848</v>
      </c>
      <c r="AW411" s="234">
        <v>116</v>
      </c>
      <c r="AX411" s="235">
        <v>732</v>
      </c>
      <c r="AY411" s="233">
        <v>116</v>
      </c>
      <c r="AZ411" s="234">
        <v>116</v>
      </c>
      <c r="BA411" s="234">
        <v>116</v>
      </c>
      <c r="BB411" s="234">
        <v>116</v>
      </c>
      <c r="BC411" s="234">
        <v>116</v>
      </c>
      <c r="BD411" s="235">
        <v>152</v>
      </c>
      <c r="BE411" s="233">
        <v>-16485</v>
      </c>
      <c r="BF411" s="234">
        <v>-16485</v>
      </c>
      <c r="BG411" s="234">
        <v>-2258</v>
      </c>
      <c r="BH411" s="235">
        <v>-14227</v>
      </c>
      <c r="BI411" s="233">
        <v>-2258</v>
      </c>
      <c r="BJ411" s="234">
        <v>-2258</v>
      </c>
      <c r="BK411" s="234">
        <v>-2258</v>
      </c>
      <c r="BL411" s="234">
        <v>-2258</v>
      </c>
      <c r="BM411" s="234">
        <v>-2258</v>
      </c>
      <c r="BN411" s="235">
        <v>-2937</v>
      </c>
      <c r="BO411" s="233">
        <v>-1018</v>
      </c>
      <c r="BP411" s="234">
        <v>-895</v>
      </c>
      <c r="BQ411" s="234">
        <v>-123</v>
      </c>
      <c r="BR411" s="235">
        <v>-772</v>
      </c>
      <c r="BS411" s="233">
        <v>-123</v>
      </c>
      <c r="BT411" s="234">
        <v>-123</v>
      </c>
      <c r="BU411" s="234">
        <v>-123</v>
      </c>
      <c r="BV411" s="234">
        <v>-123</v>
      </c>
      <c r="BW411" s="234">
        <v>-123</v>
      </c>
      <c r="BX411" s="235">
        <v>-157</v>
      </c>
    </row>
    <row r="412" spans="1:76">
      <c r="A412" s="186" t="s">
        <v>1239</v>
      </c>
      <c r="B412" s="187">
        <v>0</v>
      </c>
      <c r="C412" s="187">
        <v>0</v>
      </c>
      <c r="D412" s="186">
        <v>0</v>
      </c>
      <c r="E412" s="186">
        <v>0</v>
      </c>
      <c r="F412" s="187">
        <v>0</v>
      </c>
      <c r="G412" s="187">
        <v>0</v>
      </c>
      <c r="H412" s="195">
        <v>0</v>
      </c>
      <c r="I412" s="187">
        <v>0</v>
      </c>
      <c r="J412" s="187">
        <v>0</v>
      </c>
      <c r="K412" s="187">
        <v>0</v>
      </c>
      <c r="L412" s="187">
        <v>0</v>
      </c>
      <c r="M412" s="187">
        <v>0</v>
      </c>
      <c r="N412" s="187">
        <v>0</v>
      </c>
      <c r="O412" s="187">
        <v>0</v>
      </c>
      <c r="P412" s="187">
        <v>0</v>
      </c>
      <c r="Q412" s="187">
        <v>0</v>
      </c>
      <c r="R412" s="187">
        <v>0</v>
      </c>
      <c r="S412" s="187">
        <v>0</v>
      </c>
      <c r="T412" s="187">
        <v>0</v>
      </c>
      <c r="U412" s="187">
        <v>0</v>
      </c>
      <c r="V412" s="187">
        <v>0</v>
      </c>
      <c r="W412" s="187">
        <v>0</v>
      </c>
      <c r="X412" s="187">
        <v>0</v>
      </c>
      <c r="Y412" s="187">
        <v>0</v>
      </c>
      <c r="Z412" s="187">
        <v>0</v>
      </c>
      <c r="AA412" s="187">
        <v>0</v>
      </c>
      <c r="AB412" s="187">
        <v>0</v>
      </c>
      <c r="AC412" s="187">
        <v>0</v>
      </c>
      <c r="AD412" s="187">
        <v>0</v>
      </c>
      <c r="AE412" s="187">
        <v>0</v>
      </c>
      <c r="AF412" s="187">
        <v>0</v>
      </c>
      <c r="AG412" s="175">
        <v>1</v>
      </c>
      <c r="AH412" s="188">
        <v>387</v>
      </c>
      <c r="AI412" s="92">
        <f t="shared" si="41"/>
        <v>0</v>
      </c>
      <c r="AJ412" s="198">
        <v>0</v>
      </c>
      <c r="AK412" s="196">
        <v>0</v>
      </c>
      <c r="AL412" s="197">
        <v>0</v>
      </c>
      <c r="AN412" s="174">
        <f t="shared" si="36"/>
        <v>0</v>
      </c>
      <c r="AO412" s="174">
        <f t="shared" si="37"/>
        <v>0</v>
      </c>
      <c r="AQ412" s="92">
        <f t="shared" si="38"/>
        <v>0</v>
      </c>
      <c r="AR412" s="92">
        <f t="shared" si="39"/>
        <v>0</v>
      </c>
      <c r="AS412" s="92">
        <f t="shared" si="40"/>
        <v>0</v>
      </c>
      <c r="AU412" s="233">
        <v>0</v>
      </c>
      <c r="AV412" s="234">
        <v>0</v>
      </c>
      <c r="AW412" s="234">
        <v>0</v>
      </c>
      <c r="AX412" s="235">
        <v>0</v>
      </c>
      <c r="AY412" s="233">
        <v>0</v>
      </c>
      <c r="AZ412" s="234">
        <v>0</v>
      </c>
      <c r="BA412" s="234">
        <v>0</v>
      </c>
      <c r="BB412" s="234">
        <v>0</v>
      </c>
      <c r="BC412" s="234">
        <v>0</v>
      </c>
      <c r="BD412" s="235">
        <v>0</v>
      </c>
      <c r="BE412" s="233">
        <v>0</v>
      </c>
      <c r="BF412" s="234">
        <v>0</v>
      </c>
      <c r="BG412" s="234">
        <v>0</v>
      </c>
      <c r="BH412" s="235">
        <v>0</v>
      </c>
      <c r="BI412" s="233">
        <v>0</v>
      </c>
      <c r="BJ412" s="234">
        <v>0</v>
      </c>
      <c r="BK412" s="234">
        <v>0</v>
      </c>
      <c r="BL412" s="234">
        <v>0</v>
      </c>
      <c r="BM412" s="234">
        <v>0</v>
      </c>
      <c r="BN412" s="235">
        <v>0</v>
      </c>
      <c r="BO412" s="233">
        <v>0</v>
      </c>
      <c r="BP412" s="234">
        <v>0</v>
      </c>
      <c r="BQ412" s="234">
        <v>0</v>
      </c>
      <c r="BR412" s="235">
        <v>0</v>
      </c>
      <c r="BS412" s="233">
        <v>0</v>
      </c>
      <c r="BT412" s="234">
        <v>0</v>
      </c>
      <c r="BU412" s="234">
        <v>0</v>
      </c>
      <c r="BV412" s="234">
        <v>0</v>
      </c>
      <c r="BW412" s="234">
        <v>0</v>
      </c>
      <c r="BX412" s="235">
        <v>0</v>
      </c>
    </row>
    <row r="413" spans="1:76">
      <c r="A413" s="186" t="s">
        <v>1240</v>
      </c>
      <c r="B413" s="187">
        <v>1</v>
      </c>
      <c r="C413" s="187">
        <v>0</v>
      </c>
      <c r="D413" s="186">
        <v>9</v>
      </c>
      <c r="E413" s="186">
        <v>10</v>
      </c>
      <c r="F413" s="187">
        <v>47700</v>
      </c>
      <c r="G413" s="187">
        <v>34291</v>
      </c>
      <c r="H413" s="195">
        <v>4969</v>
      </c>
      <c r="I413" s="187">
        <v>1439.21</v>
      </c>
      <c r="J413" s="187">
        <v>11627</v>
      </c>
      <c r="K413" s="187">
        <v>51012</v>
      </c>
      <c r="L413" s="187">
        <v>44430</v>
      </c>
      <c r="M413" s="187">
        <v>42542</v>
      </c>
      <c r="N413" s="187">
        <v>53769</v>
      </c>
      <c r="O413" s="187">
        <v>2185</v>
      </c>
      <c r="P413" s="187">
        <v>1221.4799999999996</v>
      </c>
      <c r="Q413" s="187">
        <v>0</v>
      </c>
      <c r="R413" s="187">
        <v>9465</v>
      </c>
      <c r="S413" s="187">
        <v>4883</v>
      </c>
      <c r="T413" s="187">
        <v>4345.4799999999996</v>
      </c>
      <c r="U413" s="187">
        <v>0</v>
      </c>
      <c r="V413" s="187">
        <v>1563</v>
      </c>
      <c r="W413" s="187">
        <v>0</v>
      </c>
      <c r="X413" s="187">
        <v>1013</v>
      </c>
      <c r="Y413" s="187">
        <v>8338</v>
      </c>
      <c r="Z413" s="187">
        <v>4302</v>
      </c>
      <c r="AA413" s="187">
        <v>1563</v>
      </c>
      <c r="AB413" s="187">
        <v>1563</v>
      </c>
      <c r="AC413" s="187">
        <v>1563</v>
      </c>
      <c r="AD413" s="187">
        <v>1563</v>
      </c>
      <c r="AE413" s="187">
        <v>1563</v>
      </c>
      <c r="AF413" s="187">
        <v>3812</v>
      </c>
      <c r="AG413" s="175">
        <v>8.4</v>
      </c>
      <c r="AH413" s="188">
        <v>388</v>
      </c>
      <c r="AI413" s="92">
        <f t="shared" si="41"/>
        <v>0</v>
      </c>
      <c r="AJ413" s="198">
        <v>-145</v>
      </c>
      <c r="AK413" s="196">
        <v>581</v>
      </c>
      <c r="AL413" s="197">
        <v>1127</v>
      </c>
      <c r="AN413" s="174">
        <f t="shared" si="36"/>
        <v>4969.4799999999996</v>
      </c>
      <c r="AO413" s="174">
        <f t="shared" si="37"/>
        <v>-0.47999999999956344</v>
      </c>
      <c r="AQ413" s="92">
        <f t="shared" si="38"/>
        <v>47700</v>
      </c>
      <c r="AR413" s="92">
        <f t="shared" si="39"/>
        <v>0</v>
      </c>
      <c r="AS413" s="92">
        <f t="shared" si="40"/>
        <v>13409</v>
      </c>
      <c r="AU413" s="233">
        <v>4883</v>
      </c>
      <c r="AV413" s="234">
        <v>4883</v>
      </c>
      <c r="AW413" s="234">
        <v>581</v>
      </c>
      <c r="AX413" s="235">
        <v>4302</v>
      </c>
      <c r="AY413" s="233">
        <v>581</v>
      </c>
      <c r="AZ413" s="234">
        <v>581</v>
      </c>
      <c r="BA413" s="234">
        <v>581</v>
      </c>
      <c r="BB413" s="234">
        <v>581</v>
      </c>
      <c r="BC413" s="234">
        <v>581</v>
      </c>
      <c r="BD413" s="235">
        <v>1397</v>
      </c>
      <c r="BE413" s="233">
        <v>9465</v>
      </c>
      <c r="BF413" s="234">
        <v>9465</v>
      </c>
      <c r="BG413" s="234">
        <v>1127</v>
      </c>
      <c r="BH413" s="235">
        <v>8338</v>
      </c>
      <c r="BI413" s="233">
        <v>1127</v>
      </c>
      <c r="BJ413" s="234">
        <v>1127</v>
      </c>
      <c r="BK413" s="234">
        <v>1127</v>
      </c>
      <c r="BL413" s="234">
        <v>1127</v>
      </c>
      <c r="BM413" s="234">
        <v>1127</v>
      </c>
      <c r="BN413" s="235">
        <v>2703</v>
      </c>
      <c r="BO413" s="233">
        <v>-1303</v>
      </c>
      <c r="BP413" s="234">
        <v>-1158</v>
      </c>
      <c r="BQ413" s="234">
        <v>-145</v>
      </c>
      <c r="BR413" s="235">
        <v>-1013</v>
      </c>
      <c r="BS413" s="233">
        <v>-145</v>
      </c>
      <c r="BT413" s="234">
        <v>-145</v>
      </c>
      <c r="BU413" s="234">
        <v>-145</v>
      </c>
      <c r="BV413" s="234">
        <v>-145</v>
      </c>
      <c r="BW413" s="234">
        <v>-145</v>
      </c>
      <c r="BX413" s="235">
        <v>-288</v>
      </c>
    </row>
    <row r="414" spans="1:76">
      <c r="A414" s="186" t="s">
        <v>1241</v>
      </c>
      <c r="B414" s="187">
        <v>0</v>
      </c>
      <c r="C414" s="187">
        <v>0</v>
      </c>
      <c r="D414" s="186">
        <v>38</v>
      </c>
      <c r="E414" s="186">
        <v>45</v>
      </c>
      <c r="F414" s="187">
        <v>39799</v>
      </c>
      <c r="G414" s="187">
        <v>39633</v>
      </c>
      <c r="H414" s="195">
        <v>6763</v>
      </c>
      <c r="I414" s="187">
        <v>109.54000000000008</v>
      </c>
      <c r="J414" s="187">
        <v>-7591</v>
      </c>
      <c r="K414" s="187">
        <v>42428</v>
      </c>
      <c r="L414" s="187">
        <v>37128</v>
      </c>
      <c r="M414" s="187">
        <v>35485</v>
      </c>
      <c r="N414" s="187">
        <v>44749</v>
      </c>
      <c r="O414" s="187">
        <v>6137</v>
      </c>
      <c r="P414" s="187">
        <v>1623.1500000000003</v>
      </c>
      <c r="Q414" s="187">
        <v>0</v>
      </c>
      <c r="R414" s="187">
        <v>-9068</v>
      </c>
      <c r="S414" s="187">
        <v>1848</v>
      </c>
      <c r="T414" s="187">
        <v>374.15000000000032</v>
      </c>
      <c r="U414" s="187">
        <v>0</v>
      </c>
      <c r="V414" s="187">
        <v>-997</v>
      </c>
      <c r="W414" s="187">
        <v>8072</v>
      </c>
      <c r="X414" s="187">
        <v>1164</v>
      </c>
      <c r="Y414" s="187">
        <v>0</v>
      </c>
      <c r="Z414" s="187">
        <v>1645</v>
      </c>
      <c r="AA414" s="187">
        <v>-997</v>
      </c>
      <c r="AB414" s="187">
        <v>-997</v>
      </c>
      <c r="AC414" s="187">
        <v>-997</v>
      </c>
      <c r="AD414" s="187">
        <v>-997</v>
      </c>
      <c r="AE414" s="187">
        <v>-997</v>
      </c>
      <c r="AF414" s="187">
        <v>-2606</v>
      </c>
      <c r="AG414" s="175">
        <v>9.1</v>
      </c>
      <c r="AH414" s="188">
        <v>389</v>
      </c>
      <c r="AI414" s="92">
        <f t="shared" si="41"/>
        <v>0</v>
      </c>
      <c r="AJ414" s="198">
        <v>-204</v>
      </c>
      <c r="AK414" s="196">
        <v>203</v>
      </c>
      <c r="AL414" s="197">
        <v>-996</v>
      </c>
      <c r="AN414" s="174">
        <f t="shared" si="36"/>
        <v>6763.1500000000005</v>
      </c>
      <c r="AO414" s="174">
        <f t="shared" si="37"/>
        <v>-0.1500000000005457</v>
      </c>
      <c r="AQ414" s="92">
        <f t="shared" si="38"/>
        <v>39799</v>
      </c>
      <c r="AR414" s="92">
        <f t="shared" si="39"/>
        <v>0</v>
      </c>
      <c r="AS414" s="92">
        <f t="shared" si="40"/>
        <v>166.00000000000023</v>
      </c>
      <c r="AU414" s="233">
        <v>1848</v>
      </c>
      <c r="AV414" s="234">
        <v>1848</v>
      </c>
      <c r="AW414" s="234">
        <v>203</v>
      </c>
      <c r="AX414" s="235">
        <v>1645</v>
      </c>
      <c r="AY414" s="233">
        <v>203</v>
      </c>
      <c r="AZ414" s="234">
        <v>203</v>
      </c>
      <c r="BA414" s="234">
        <v>203</v>
      </c>
      <c r="BB414" s="234">
        <v>203</v>
      </c>
      <c r="BC414" s="234">
        <v>203</v>
      </c>
      <c r="BD414" s="235">
        <v>630</v>
      </c>
      <c r="BE414" s="233">
        <v>-9068</v>
      </c>
      <c r="BF414" s="234">
        <v>-9068</v>
      </c>
      <c r="BG414" s="234">
        <v>-996</v>
      </c>
      <c r="BH414" s="235">
        <v>-8072</v>
      </c>
      <c r="BI414" s="233">
        <v>-996</v>
      </c>
      <c r="BJ414" s="234">
        <v>-996</v>
      </c>
      <c r="BK414" s="234">
        <v>-996</v>
      </c>
      <c r="BL414" s="234">
        <v>-996</v>
      </c>
      <c r="BM414" s="234">
        <v>-996</v>
      </c>
      <c r="BN414" s="235">
        <v>-3092</v>
      </c>
      <c r="BO414" s="233">
        <v>-1572</v>
      </c>
      <c r="BP414" s="234">
        <v>-1368</v>
      </c>
      <c r="BQ414" s="234">
        <v>-204</v>
      </c>
      <c r="BR414" s="235">
        <v>-1164</v>
      </c>
      <c r="BS414" s="233">
        <v>-204</v>
      </c>
      <c r="BT414" s="234">
        <v>-204</v>
      </c>
      <c r="BU414" s="234">
        <v>-204</v>
      </c>
      <c r="BV414" s="234">
        <v>-204</v>
      </c>
      <c r="BW414" s="234">
        <v>-204</v>
      </c>
      <c r="BX414" s="235">
        <v>-144</v>
      </c>
    </row>
    <row r="415" spans="1:76">
      <c r="A415" s="186" t="s">
        <v>1242</v>
      </c>
      <c r="B415" s="187">
        <v>1</v>
      </c>
      <c r="C415" s="187">
        <v>0</v>
      </c>
      <c r="D415" s="186">
        <v>13</v>
      </c>
      <c r="E415" s="186">
        <v>19</v>
      </c>
      <c r="F415" s="187">
        <v>47809</v>
      </c>
      <c r="G415" s="187">
        <v>35397</v>
      </c>
      <c r="H415" s="195">
        <v>5989</v>
      </c>
      <c r="I415" s="187">
        <v>6563.0500000000011</v>
      </c>
      <c r="J415" s="187">
        <v>6727</v>
      </c>
      <c r="K415" s="187">
        <v>49997</v>
      </c>
      <c r="L415" s="187">
        <v>45681</v>
      </c>
      <c r="M415" s="187">
        <v>44422</v>
      </c>
      <c r="N415" s="187">
        <v>51697</v>
      </c>
      <c r="O415" s="187">
        <v>3275</v>
      </c>
      <c r="P415" s="187">
        <v>1360.52</v>
      </c>
      <c r="Q415" s="187">
        <v>0</v>
      </c>
      <c r="R415" s="187">
        <v>4914</v>
      </c>
      <c r="S415" s="187">
        <v>3760</v>
      </c>
      <c r="T415" s="187">
        <v>897.52</v>
      </c>
      <c r="U415" s="187">
        <v>0</v>
      </c>
      <c r="V415" s="187">
        <v>1353</v>
      </c>
      <c r="W415" s="187">
        <v>0</v>
      </c>
      <c r="X415" s="187">
        <v>452</v>
      </c>
      <c r="Y415" s="187">
        <v>4067</v>
      </c>
      <c r="Z415" s="187">
        <v>3112</v>
      </c>
      <c r="AA415" s="187">
        <v>1353</v>
      </c>
      <c r="AB415" s="187">
        <v>1353</v>
      </c>
      <c r="AC415" s="187">
        <v>1353</v>
      </c>
      <c r="AD415" s="187">
        <v>1469</v>
      </c>
      <c r="AE415" s="187">
        <v>1199</v>
      </c>
      <c r="AF415" s="187">
        <v>0</v>
      </c>
      <c r="AG415" s="175">
        <v>5.8</v>
      </c>
      <c r="AH415" s="188">
        <v>390</v>
      </c>
      <c r="AI415" s="92">
        <f t="shared" si="41"/>
        <v>0</v>
      </c>
      <c r="AJ415" s="198">
        <v>-142</v>
      </c>
      <c r="AK415" s="196">
        <v>648</v>
      </c>
      <c r="AL415" s="197">
        <v>847</v>
      </c>
      <c r="AN415" s="174">
        <f t="shared" si="36"/>
        <v>5988.52</v>
      </c>
      <c r="AO415" s="174">
        <f t="shared" si="37"/>
        <v>0.47999999999956344</v>
      </c>
      <c r="AQ415" s="92">
        <f t="shared" si="38"/>
        <v>47809.000000000007</v>
      </c>
      <c r="AR415" s="92">
        <f t="shared" si="39"/>
        <v>0</v>
      </c>
      <c r="AS415" s="92">
        <f t="shared" si="40"/>
        <v>12412</v>
      </c>
      <c r="AU415" s="233">
        <v>3760</v>
      </c>
      <c r="AV415" s="234">
        <v>3760</v>
      </c>
      <c r="AW415" s="234">
        <v>648</v>
      </c>
      <c r="AX415" s="235">
        <v>3112</v>
      </c>
      <c r="AY415" s="233">
        <v>648</v>
      </c>
      <c r="AZ415" s="234">
        <v>648</v>
      </c>
      <c r="BA415" s="234">
        <v>648</v>
      </c>
      <c r="BB415" s="234">
        <v>648</v>
      </c>
      <c r="BC415" s="234">
        <v>520</v>
      </c>
      <c r="BD415" s="235">
        <v>0</v>
      </c>
      <c r="BE415" s="233">
        <v>4914</v>
      </c>
      <c r="BF415" s="234">
        <v>4914</v>
      </c>
      <c r="BG415" s="234">
        <v>847</v>
      </c>
      <c r="BH415" s="235">
        <v>4067</v>
      </c>
      <c r="BI415" s="233">
        <v>847</v>
      </c>
      <c r="BJ415" s="234">
        <v>847</v>
      </c>
      <c r="BK415" s="234">
        <v>847</v>
      </c>
      <c r="BL415" s="234">
        <v>847</v>
      </c>
      <c r="BM415" s="234">
        <v>679</v>
      </c>
      <c r="BN415" s="235">
        <v>0</v>
      </c>
      <c r="BO415" s="233">
        <v>-736</v>
      </c>
      <c r="BP415" s="234">
        <v>-594</v>
      </c>
      <c r="BQ415" s="234">
        <v>-142</v>
      </c>
      <c r="BR415" s="235">
        <v>-452</v>
      </c>
      <c r="BS415" s="233">
        <v>-142</v>
      </c>
      <c r="BT415" s="234">
        <v>-142</v>
      </c>
      <c r="BU415" s="234">
        <v>-142</v>
      </c>
      <c r="BV415" s="234">
        <v>-26</v>
      </c>
      <c r="BW415" s="234">
        <v>0</v>
      </c>
      <c r="BX415" s="235">
        <v>0</v>
      </c>
    </row>
    <row r="416" spans="1:76">
      <c r="A416" s="186" t="s">
        <v>1243</v>
      </c>
      <c r="B416" s="187">
        <v>0</v>
      </c>
      <c r="C416" s="187">
        <v>0</v>
      </c>
      <c r="D416" s="186">
        <v>59</v>
      </c>
      <c r="E416" s="186">
        <v>68</v>
      </c>
      <c r="F416" s="187">
        <v>63925</v>
      </c>
      <c r="G416" s="187">
        <v>82833</v>
      </c>
      <c r="H416" s="195">
        <v>6675</v>
      </c>
      <c r="I416" s="187">
        <v>232.99000000000012</v>
      </c>
      <c r="J416" s="187">
        <v>-29588</v>
      </c>
      <c r="K416" s="187">
        <v>70143</v>
      </c>
      <c r="L416" s="187">
        <v>58353</v>
      </c>
      <c r="M416" s="187">
        <v>55140</v>
      </c>
      <c r="N416" s="187">
        <v>74685</v>
      </c>
      <c r="O416" s="187">
        <v>6663</v>
      </c>
      <c r="P416" s="187">
        <v>3172.82</v>
      </c>
      <c r="Q416" s="187">
        <v>0</v>
      </c>
      <c r="R416" s="187">
        <v>-30978</v>
      </c>
      <c r="S416" s="187">
        <v>2975</v>
      </c>
      <c r="T416" s="187">
        <v>740.82000000000016</v>
      </c>
      <c r="U416" s="187">
        <v>0</v>
      </c>
      <c r="V416" s="187">
        <v>-3161</v>
      </c>
      <c r="W416" s="187">
        <v>28028</v>
      </c>
      <c r="X416" s="187">
        <v>4252</v>
      </c>
      <c r="Y416" s="187">
        <v>0</v>
      </c>
      <c r="Z416" s="187">
        <v>2692</v>
      </c>
      <c r="AA416" s="187">
        <v>-3161</v>
      </c>
      <c r="AB416" s="187">
        <v>-3161</v>
      </c>
      <c r="AC416" s="187">
        <v>-3161</v>
      </c>
      <c r="AD416" s="187">
        <v>-3161</v>
      </c>
      <c r="AE416" s="187">
        <v>-3161</v>
      </c>
      <c r="AF416" s="187">
        <v>-13783</v>
      </c>
      <c r="AG416" s="175">
        <v>10.5</v>
      </c>
      <c r="AH416" s="188">
        <v>391</v>
      </c>
      <c r="AI416" s="92">
        <f t="shared" si="41"/>
        <v>0</v>
      </c>
      <c r="AJ416" s="198">
        <v>-494</v>
      </c>
      <c r="AK416" s="196">
        <v>283</v>
      </c>
      <c r="AL416" s="197">
        <v>-2950</v>
      </c>
      <c r="AN416" s="174">
        <f t="shared" si="36"/>
        <v>6674.82</v>
      </c>
      <c r="AO416" s="174">
        <f t="shared" si="37"/>
        <v>0.18000000000029104</v>
      </c>
      <c r="AQ416" s="92">
        <f t="shared" si="38"/>
        <v>63925</v>
      </c>
      <c r="AR416" s="92">
        <f t="shared" si="39"/>
        <v>0</v>
      </c>
      <c r="AS416" s="92">
        <f t="shared" si="40"/>
        <v>-18908</v>
      </c>
      <c r="AU416" s="233">
        <v>2975</v>
      </c>
      <c r="AV416" s="234">
        <v>2975</v>
      </c>
      <c r="AW416" s="234">
        <v>283</v>
      </c>
      <c r="AX416" s="235">
        <v>2692</v>
      </c>
      <c r="AY416" s="233">
        <v>283</v>
      </c>
      <c r="AZ416" s="234">
        <v>283</v>
      </c>
      <c r="BA416" s="234">
        <v>283</v>
      </c>
      <c r="BB416" s="234">
        <v>283</v>
      </c>
      <c r="BC416" s="234">
        <v>283</v>
      </c>
      <c r="BD416" s="235">
        <v>1277</v>
      </c>
      <c r="BE416" s="233">
        <v>-30978</v>
      </c>
      <c r="BF416" s="234">
        <v>-30978</v>
      </c>
      <c r="BG416" s="234">
        <v>-2950</v>
      </c>
      <c r="BH416" s="235">
        <v>-28028</v>
      </c>
      <c r="BI416" s="233">
        <v>-2950</v>
      </c>
      <c r="BJ416" s="234">
        <v>-2950</v>
      </c>
      <c r="BK416" s="234">
        <v>-2950</v>
      </c>
      <c r="BL416" s="234">
        <v>-2950</v>
      </c>
      <c r="BM416" s="234">
        <v>-2950</v>
      </c>
      <c r="BN416" s="235">
        <v>-13278</v>
      </c>
      <c r="BO416" s="233">
        <v>-5240</v>
      </c>
      <c r="BP416" s="234">
        <v>-4746</v>
      </c>
      <c r="BQ416" s="234">
        <v>-494</v>
      </c>
      <c r="BR416" s="235">
        <v>-4252</v>
      </c>
      <c r="BS416" s="233">
        <v>-494</v>
      </c>
      <c r="BT416" s="234">
        <v>-494</v>
      </c>
      <c r="BU416" s="234">
        <v>-494</v>
      </c>
      <c r="BV416" s="234">
        <v>-494</v>
      </c>
      <c r="BW416" s="234">
        <v>-494</v>
      </c>
      <c r="BX416" s="235">
        <v>-1782</v>
      </c>
    </row>
    <row r="417" spans="1:76">
      <c r="A417" s="186" t="s">
        <v>1244</v>
      </c>
      <c r="B417" s="187">
        <v>0</v>
      </c>
      <c r="C417" s="187">
        <v>0</v>
      </c>
      <c r="D417" s="186">
        <v>90</v>
      </c>
      <c r="E417" s="186">
        <v>97</v>
      </c>
      <c r="F417" s="187">
        <v>77739</v>
      </c>
      <c r="G417" s="187">
        <v>70134</v>
      </c>
      <c r="H417" s="195">
        <v>8404</v>
      </c>
      <c r="I417" s="187">
        <v>578.97</v>
      </c>
      <c r="J417" s="187">
        <v>-4348</v>
      </c>
      <c r="K417" s="187">
        <v>84665</v>
      </c>
      <c r="L417" s="187">
        <v>71138</v>
      </c>
      <c r="M417" s="187">
        <v>67483</v>
      </c>
      <c r="N417" s="187">
        <v>89914</v>
      </c>
      <c r="O417" s="187">
        <v>6189</v>
      </c>
      <c r="P417" s="187">
        <v>2713.21</v>
      </c>
      <c r="Q417" s="187">
        <v>0</v>
      </c>
      <c r="R417" s="187">
        <v>-2437</v>
      </c>
      <c r="S417" s="187">
        <v>1359</v>
      </c>
      <c r="T417" s="187">
        <v>219.21000000000026</v>
      </c>
      <c r="U417" s="187">
        <v>0</v>
      </c>
      <c r="V417" s="187">
        <v>-498</v>
      </c>
      <c r="W417" s="187">
        <v>2191</v>
      </c>
      <c r="X417" s="187">
        <v>3379</v>
      </c>
      <c r="Y417" s="187">
        <v>0</v>
      </c>
      <c r="Z417" s="187">
        <v>1222</v>
      </c>
      <c r="AA417" s="187">
        <v>-498</v>
      </c>
      <c r="AB417" s="187">
        <v>-498</v>
      </c>
      <c r="AC417" s="187">
        <v>-498</v>
      </c>
      <c r="AD417" s="187">
        <v>-498</v>
      </c>
      <c r="AE417" s="187">
        <v>-498</v>
      </c>
      <c r="AF417" s="187">
        <v>-1858</v>
      </c>
      <c r="AG417" s="175">
        <v>9.9</v>
      </c>
      <c r="AH417" s="188">
        <v>392</v>
      </c>
      <c r="AI417" s="92">
        <f t="shared" si="41"/>
        <v>0</v>
      </c>
      <c r="AJ417" s="198">
        <v>-389</v>
      </c>
      <c r="AK417" s="196">
        <v>137</v>
      </c>
      <c r="AL417" s="197">
        <v>-246</v>
      </c>
      <c r="AN417" s="174">
        <f t="shared" si="36"/>
        <v>8404.2099999999991</v>
      </c>
      <c r="AO417" s="174">
        <f t="shared" si="37"/>
        <v>-0.20999999999912689</v>
      </c>
      <c r="AQ417" s="92">
        <f t="shared" si="38"/>
        <v>77738.999999999985</v>
      </c>
      <c r="AR417" s="92">
        <f t="shared" si="39"/>
        <v>0</v>
      </c>
      <c r="AS417" s="92">
        <f t="shared" si="40"/>
        <v>7604.9999999999991</v>
      </c>
      <c r="AU417" s="233">
        <v>1359</v>
      </c>
      <c r="AV417" s="234">
        <v>1359</v>
      </c>
      <c r="AW417" s="234">
        <v>137</v>
      </c>
      <c r="AX417" s="235">
        <v>1222</v>
      </c>
      <c r="AY417" s="233">
        <v>137</v>
      </c>
      <c r="AZ417" s="234">
        <v>137</v>
      </c>
      <c r="BA417" s="234">
        <v>137</v>
      </c>
      <c r="BB417" s="234">
        <v>137</v>
      </c>
      <c r="BC417" s="234">
        <v>137</v>
      </c>
      <c r="BD417" s="235">
        <v>537</v>
      </c>
      <c r="BE417" s="233">
        <v>-2437</v>
      </c>
      <c r="BF417" s="234">
        <v>-2437</v>
      </c>
      <c r="BG417" s="234">
        <v>-246</v>
      </c>
      <c r="BH417" s="235">
        <v>-2191</v>
      </c>
      <c r="BI417" s="233">
        <v>-246</v>
      </c>
      <c r="BJ417" s="234">
        <v>-246</v>
      </c>
      <c r="BK417" s="234">
        <v>-246</v>
      </c>
      <c r="BL417" s="234">
        <v>-246</v>
      </c>
      <c r="BM417" s="234">
        <v>-246</v>
      </c>
      <c r="BN417" s="235">
        <v>-961</v>
      </c>
      <c r="BO417" s="233">
        <v>-4157</v>
      </c>
      <c r="BP417" s="234">
        <v>-3768</v>
      </c>
      <c r="BQ417" s="234">
        <v>-389</v>
      </c>
      <c r="BR417" s="235">
        <v>-3379</v>
      </c>
      <c r="BS417" s="233">
        <v>-389</v>
      </c>
      <c r="BT417" s="234">
        <v>-389</v>
      </c>
      <c r="BU417" s="234">
        <v>-389</v>
      </c>
      <c r="BV417" s="234">
        <v>-389</v>
      </c>
      <c r="BW417" s="234">
        <v>-389</v>
      </c>
      <c r="BX417" s="235">
        <v>-1434</v>
      </c>
    </row>
    <row r="418" spans="1:76">
      <c r="A418" s="186" t="s">
        <v>1245</v>
      </c>
      <c r="B418" s="187">
        <v>0</v>
      </c>
      <c r="C418" s="187">
        <v>0</v>
      </c>
      <c r="D418" s="186">
        <v>23</v>
      </c>
      <c r="E418" s="186">
        <v>25</v>
      </c>
      <c r="F418" s="187">
        <v>23046</v>
      </c>
      <c r="G418" s="187">
        <v>32179</v>
      </c>
      <c r="H418" s="195">
        <v>2935</v>
      </c>
      <c r="I418" s="187">
        <v>303.29000000000008</v>
      </c>
      <c r="J418" s="187">
        <v>-12654</v>
      </c>
      <c r="K418" s="187">
        <v>24037</v>
      </c>
      <c r="L418" s="187">
        <v>22122</v>
      </c>
      <c r="M418" s="187">
        <v>21449</v>
      </c>
      <c r="N418" s="187">
        <v>24822</v>
      </c>
      <c r="O418" s="187">
        <v>4099</v>
      </c>
      <c r="P418" s="187">
        <v>1283.9199999999996</v>
      </c>
      <c r="Q418" s="187">
        <v>0</v>
      </c>
      <c r="R418" s="187">
        <v>-15820</v>
      </c>
      <c r="S418" s="187">
        <v>1751</v>
      </c>
      <c r="T418" s="187">
        <v>446.91999999999973</v>
      </c>
      <c r="U418" s="187">
        <v>0</v>
      </c>
      <c r="V418" s="187">
        <v>-2448</v>
      </c>
      <c r="W418" s="187">
        <v>13268</v>
      </c>
      <c r="X418" s="187">
        <v>855</v>
      </c>
      <c r="Y418" s="187">
        <v>0</v>
      </c>
      <c r="Z418" s="187">
        <v>1469</v>
      </c>
      <c r="AA418" s="187">
        <v>-2448</v>
      </c>
      <c r="AB418" s="187">
        <v>-2448</v>
      </c>
      <c r="AC418" s="187">
        <v>-2448</v>
      </c>
      <c r="AD418" s="187">
        <v>-2448</v>
      </c>
      <c r="AE418" s="187">
        <v>-2413</v>
      </c>
      <c r="AF418" s="187">
        <v>-449</v>
      </c>
      <c r="AG418" s="175">
        <v>6.2</v>
      </c>
      <c r="AH418" s="188">
        <v>393</v>
      </c>
      <c r="AI418" s="92">
        <f t="shared" si="41"/>
        <v>0</v>
      </c>
      <c r="AJ418" s="198">
        <v>-178</v>
      </c>
      <c r="AK418" s="196">
        <v>282</v>
      </c>
      <c r="AL418" s="197">
        <v>-2552</v>
      </c>
      <c r="AN418" s="174">
        <f t="shared" si="36"/>
        <v>2934.92</v>
      </c>
      <c r="AO418" s="174">
        <f t="shared" si="37"/>
        <v>7.999999999992724E-2</v>
      </c>
      <c r="AQ418" s="92">
        <f t="shared" si="38"/>
        <v>23046</v>
      </c>
      <c r="AR418" s="92">
        <f t="shared" si="39"/>
        <v>0</v>
      </c>
      <c r="AS418" s="92">
        <f t="shared" si="40"/>
        <v>-9133</v>
      </c>
      <c r="AU418" s="233">
        <v>1751</v>
      </c>
      <c r="AV418" s="234">
        <v>1751</v>
      </c>
      <c r="AW418" s="234">
        <v>282</v>
      </c>
      <c r="AX418" s="235">
        <v>1469</v>
      </c>
      <c r="AY418" s="233">
        <v>282</v>
      </c>
      <c r="AZ418" s="234">
        <v>282</v>
      </c>
      <c r="BA418" s="234">
        <v>282</v>
      </c>
      <c r="BB418" s="234">
        <v>282</v>
      </c>
      <c r="BC418" s="234">
        <v>282</v>
      </c>
      <c r="BD418" s="235">
        <v>59</v>
      </c>
      <c r="BE418" s="233">
        <v>-15820</v>
      </c>
      <c r="BF418" s="234">
        <v>-15820</v>
      </c>
      <c r="BG418" s="234">
        <v>-2552</v>
      </c>
      <c r="BH418" s="235">
        <v>-13268</v>
      </c>
      <c r="BI418" s="233">
        <v>-2552</v>
      </c>
      <c r="BJ418" s="234">
        <v>-2552</v>
      </c>
      <c r="BK418" s="234">
        <v>-2552</v>
      </c>
      <c r="BL418" s="234">
        <v>-2552</v>
      </c>
      <c r="BM418" s="234">
        <v>-2552</v>
      </c>
      <c r="BN418" s="235">
        <v>-508</v>
      </c>
      <c r="BO418" s="233">
        <v>-1211</v>
      </c>
      <c r="BP418" s="234">
        <v>-1033</v>
      </c>
      <c r="BQ418" s="234">
        <v>-178</v>
      </c>
      <c r="BR418" s="235">
        <v>-855</v>
      </c>
      <c r="BS418" s="233">
        <v>-178</v>
      </c>
      <c r="BT418" s="234">
        <v>-178</v>
      </c>
      <c r="BU418" s="234">
        <v>-178</v>
      </c>
      <c r="BV418" s="234">
        <v>-178</v>
      </c>
      <c r="BW418" s="234">
        <v>-143</v>
      </c>
      <c r="BX418" s="235">
        <v>0</v>
      </c>
    </row>
    <row r="419" spans="1:76">
      <c r="A419" s="186" t="s">
        <v>1246</v>
      </c>
      <c r="B419" s="187">
        <v>0</v>
      </c>
      <c r="C419" s="187">
        <v>0</v>
      </c>
      <c r="D419" s="186">
        <v>0</v>
      </c>
      <c r="E419" s="186">
        <v>0</v>
      </c>
      <c r="F419" s="187">
        <v>0</v>
      </c>
      <c r="G419" s="187">
        <v>0</v>
      </c>
      <c r="H419" s="195">
        <v>0</v>
      </c>
      <c r="I419" s="187">
        <v>0</v>
      </c>
      <c r="J419" s="187">
        <v>0</v>
      </c>
      <c r="K419" s="187">
        <v>0</v>
      </c>
      <c r="L419" s="187">
        <v>0</v>
      </c>
      <c r="M419" s="187">
        <v>0</v>
      </c>
      <c r="N419" s="187">
        <v>0</v>
      </c>
      <c r="O419" s="187">
        <v>0</v>
      </c>
      <c r="P419" s="187">
        <v>0</v>
      </c>
      <c r="Q419" s="187">
        <v>0</v>
      </c>
      <c r="R419" s="187">
        <v>0</v>
      </c>
      <c r="S419" s="187">
        <v>0</v>
      </c>
      <c r="T419" s="187">
        <v>0</v>
      </c>
      <c r="U419" s="187">
        <v>0</v>
      </c>
      <c r="V419" s="187">
        <v>0</v>
      </c>
      <c r="W419" s="187">
        <v>0</v>
      </c>
      <c r="X419" s="187">
        <v>0</v>
      </c>
      <c r="Y419" s="187">
        <v>0</v>
      </c>
      <c r="Z419" s="187">
        <v>0</v>
      </c>
      <c r="AA419" s="187">
        <v>0</v>
      </c>
      <c r="AB419" s="187">
        <v>0</v>
      </c>
      <c r="AC419" s="187">
        <v>0</v>
      </c>
      <c r="AD419" s="187">
        <v>0</v>
      </c>
      <c r="AE419" s="187">
        <v>0</v>
      </c>
      <c r="AF419" s="187">
        <v>0</v>
      </c>
      <c r="AG419" s="175">
        <v>1</v>
      </c>
      <c r="AH419" s="188">
        <v>394</v>
      </c>
      <c r="AI419" s="92">
        <f t="shared" si="41"/>
        <v>0</v>
      </c>
      <c r="AJ419" s="198">
        <v>0</v>
      </c>
      <c r="AK419" s="196">
        <v>0</v>
      </c>
      <c r="AL419" s="197">
        <v>0</v>
      </c>
      <c r="AN419" s="174">
        <f t="shared" si="36"/>
        <v>0</v>
      </c>
      <c r="AO419" s="174">
        <f t="shared" si="37"/>
        <v>0</v>
      </c>
      <c r="AQ419" s="92">
        <f t="shared" si="38"/>
        <v>0</v>
      </c>
      <c r="AR419" s="92">
        <f t="shared" si="39"/>
        <v>0</v>
      </c>
      <c r="AS419" s="92">
        <f t="shared" si="40"/>
        <v>0</v>
      </c>
      <c r="AU419" s="233">
        <v>0</v>
      </c>
      <c r="AV419" s="234">
        <v>0</v>
      </c>
      <c r="AW419" s="234">
        <v>0</v>
      </c>
      <c r="AX419" s="235">
        <v>0</v>
      </c>
      <c r="AY419" s="233">
        <v>0</v>
      </c>
      <c r="AZ419" s="234">
        <v>0</v>
      </c>
      <c r="BA419" s="234">
        <v>0</v>
      </c>
      <c r="BB419" s="234">
        <v>0</v>
      </c>
      <c r="BC419" s="234">
        <v>0</v>
      </c>
      <c r="BD419" s="235">
        <v>0</v>
      </c>
      <c r="BE419" s="233">
        <v>0</v>
      </c>
      <c r="BF419" s="234">
        <v>0</v>
      </c>
      <c r="BG419" s="234">
        <v>0</v>
      </c>
      <c r="BH419" s="235">
        <v>0</v>
      </c>
      <c r="BI419" s="233">
        <v>0</v>
      </c>
      <c r="BJ419" s="234">
        <v>0</v>
      </c>
      <c r="BK419" s="234">
        <v>0</v>
      </c>
      <c r="BL419" s="234">
        <v>0</v>
      </c>
      <c r="BM419" s="234">
        <v>0</v>
      </c>
      <c r="BN419" s="235">
        <v>0</v>
      </c>
      <c r="BO419" s="233">
        <v>0</v>
      </c>
      <c r="BP419" s="234">
        <v>0</v>
      </c>
      <c r="BQ419" s="234">
        <v>0</v>
      </c>
      <c r="BR419" s="235">
        <v>0</v>
      </c>
      <c r="BS419" s="233">
        <v>0</v>
      </c>
      <c r="BT419" s="234">
        <v>0</v>
      </c>
      <c r="BU419" s="234">
        <v>0</v>
      </c>
      <c r="BV419" s="234">
        <v>0</v>
      </c>
      <c r="BW419" s="234">
        <v>0</v>
      </c>
      <c r="BX419" s="235">
        <v>0</v>
      </c>
    </row>
    <row r="420" spans="1:76">
      <c r="A420" s="186" t="s">
        <v>818</v>
      </c>
      <c r="B420" s="187">
        <v>0</v>
      </c>
      <c r="C420" s="187">
        <v>0</v>
      </c>
      <c r="D420" s="186">
        <v>0</v>
      </c>
      <c r="E420" s="186">
        <v>0</v>
      </c>
      <c r="F420" s="187">
        <v>0</v>
      </c>
      <c r="G420" s="187">
        <v>0</v>
      </c>
      <c r="H420" s="195">
        <v>0</v>
      </c>
      <c r="I420" s="187">
        <v>0</v>
      </c>
      <c r="J420" s="187">
        <v>0</v>
      </c>
      <c r="K420" s="187">
        <v>0</v>
      </c>
      <c r="L420" s="187">
        <v>0</v>
      </c>
      <c r="M420" s="187">
        <v>0</v>
      </c>
      <c r="N420" s="187">
        <v>0</v>
      </c>
      <c r="O420" s="187">
        <v>0</v>
      </c>
      <c r="P420" s="187">
        <v>0</v>
      </c>
      <c r="Q420" s="187">
        <v>0</v>
      </c>
      <c r="R420" s="187">
        <v>0</v>
      </c>
      <c r="S420" s="187">
        <v>0</v>
      </c>
      <c r="T420" s="187">
        <v>0</v>
      </c>
      <c r="U420" s="187">
        <v>0</v>
      </c>
      <c r="V420" s="187">
        <v>0</v>
      </c>
      <c r="W420" s="187">
        <v>0</v>
      </c>
      <c r="X420" s="187">
        <v>0</v>
      </c>
      <c r="Y420" s="187">
        <v>0</v>
      </c>
      <c r="Z420" s="187">
        <v>0</v>
      </c>
      <c r="AA420" s="187">
        <v>0</v>
      </c>
      <c r="AB420" s="187">
        <v>0</v>
      </c>
      <c r="AC420" s="187">
        <v>0</v>
      </c>
      <c r="AD420" s="187">
        <v>0</v>
      </c>
      <c r="AE420" s="187">
        <v>0</v>
      </c>
      <c r="AF420" s="187">
        <v>0</v>
      </c>
      <c r="AG420" s="175">
        <v>1</v>
      </c>
      <c r="AH420" s="188">
        <v>17</v>
      </c>
      <c r="AI420" s="92">
        <f t="shared" si="41"/>
        <v>0</v>
      </c>
      <c r="AJ420" s="198">
        <v>0</v>
      </c>
      <c r="AK420" s="196">
        <v>0</v>
      </c>
      <c r="AL420" s="197">
        <v>0</v>
      </c>
      <c r="AN420" s="174">
        <f t="shared" si="36"/>
        <v>0</v>
      </c>
      <c r="AO420" s="174">
        <f t="shared" si="37"/>
        <v>0</v>
      </c>
      <c r="AQ420" s="92">
        <f t="shared" si="38"/>
        <v>0</v>
      </c>
      <c r="AR420" s="92">
        <f t="shared" si="39"/>
        <v>0</v>
      </c>
      <c r="AS420" s="92">
        <f t="shared" si="40"/>
        <v>0</v>
      </c>
      <c r="AU420" s="233">
        <v>0</v>
      </c>
      <c r="AV420" s="234">
        <v>0</v>
      </c>
      <c r="AW420" s="234">
        <v>0</v>
      </c>
      <c r="AX420" s="235">
        <v>0</v>
      </c>
      <c r="AY420" s="233">
        <v>0</v>
      </c>
      <c r="AZ420" s="234">
        <v>0</v>
      </c>
      <c r="BA420" s="234">
        <v>0</v>
      </c>
      <c r="BB420" s="234">
        <v>0</v>
      </c>
      <c r="BC420" s="234">
        <v>0</v>
      </c>
      <c r="BD420" s="235">
        <v>0</v>
      </c>
      <c r="BE420" s="233">
        <v>0</v>
      </c>
      <c r="BF420" s="234">
        <v>0</v>
      </c>
      <c r="BG420" s="234">
        <v>0</v>
      </c>
      <c r="BH420" s="235">
        <v>0</v>
      </c>
      <c r="BI420" s="233">
        <v>0</v>
      </c>
      <c r="BJ420" s="234">
        <v>0</v>
      </c>
      <c r="BK420" s="234">
        <v>0</v>
      </c>
      <c r="BL420" s="234">
        <v>0</v>
      </c>
      <c r="BM420" s="234">
        <v>0</v>
      </c>
      <c r="BN420" s="235">
        <v>0</v>
      </c>
      <c r="BO420" s="233">
        <v>0</v>
      </c>
      <c r="BP420" s="234">
        <v>0</v>
      </c>
      <c r="BQ420" s="234">
        <v>0</v>
      </c>
      <c r="BR420" s="235">
        <v>0</v>
      </c>
      <c r="BS420" s="233">
        <v>0</v>
      </c>
      <c r="BT420" s="234">
        <v>0</v>
      </c>
      <c r="BU420" s="234">
        <v>0</v>
      </c>
      <c r="BV420" s="234">
        <v>0</v>
      </c>
      <c r="BW420" s="234">
        <v>0</v>
      </c>
      <c r="BX420" s="235">
        <v>0</v>
      </c>
    </row>
    <row r="421" spans="1:76">
      <c r="A421" s="186" t="s">
        <v>1247</v>
      </c>
      <c r="B421" s="187">
        <v>0</v>
      </c>
      <c r="C421" s="187">
        <v>0</v>
      </c>
      <c r="D421" s="186">
        <v>0</v>
      </c>
      <c r="E421" s="186">
        <v>0</v>
      </c>
      <c r="F421" s="187">
        <v>0</v>
      </c>
      <c r="G421" s="187">
        <v>0</v>
      </c>
      <c r="H421" s="195">
        <v>0</v>
      </c>
      <c r="I421" s="187">
        <v>0</v>
      </c>
      <c r="J421" s="187">
        <v>0</v>
      </c>
      <c r="K421" s="187">
        <v>0</v>
      </c>
      <c r="L421" s="187">
        <v>0</v>
      </c>
      <c r="M421" s="187">
        <v>0</v>
      </c>
      <c r="N421" s="187">
        <v>0</v>
      </c>
      <c r="O421" s="187">
        <v>0</v>
      </c>
      <c r="P421" s="187">
        <v>0</v>
      </c>
      <c r="Q421" s="187">
        <v>0</v>
      </c>
      <c r="R421" s="187">
        <v>0</v>
      </c>
      <c r="S421" s="187">
        <v>0</v>
      </c>
      <c r="T421" s="187">
        <v>0</v>
      </c>
      <c r="U421" s="187">
        <v>0</v>
      </c>
      <c r="V421" s="187">
        <v>0</v>
      </c>
      <c r="W421" s="187">
        <v>0</v>
      </c>
      <c r="X421" s="187">
        <v>0</v>
      </c>
      <c r="Y421" s="187">
        <v>0</v>
      </c>
      <c r="Z421" s="187">
        <v>0</v>
      </c>
      <c r="AA421" s="187">
        <v>0</v>
      </c>
      <c r="AB421" s="187">
        <v>0</v>
      </c>
      <c r="AC421" s="187">
        <v>0</v>
      </c>
      <c r="AD421" s="187">
        <v>0</v>
      </c>
      <c r="AE421" s="187">
        <v>0</v>
      </c>
      <c r="AF421" s="187">
        <v>0</v>
      </c>
      <c r="AG421" s="175">
        <v>1</v>
      </c>
      <c r="AH421" s="188">
        <v>395</v>
      </c>
      <c r="AI421" s="92">
        <f t="shared" si="41"/>
        <v>0</v>
      </c>
      <c r="AJ421" s="198">
        <v>0</v>
      </c>
      <c r="AK421" s="196">
        <v>0</v>
      </c>
      <c r="AL421" s="197">
        <v>0</v>
      </c>
      <c r="AN421" s="174">
        <f t="shared" si="36"/>
        <v>0</v>
      </c>
      <c r="AO421" s="174">
        <f t="shared" si="37"/>
        <v>0</v>
      </c>
      <c r="AQ421" s="92">
        <f t="shared" si="38"/>
        <v>0</v>
      </c>
      <c r="AR421" s="92">
        <f t="shared" si="39"/>
        <v>0</v>
      </c>
      <c r="AS421" s="92">
        <f t="shared" si="40"/>
        <v>0</v>
      </c>
      <c r="AU421" s="233">
        <v>0</v>
      </c>
      <c r="AV421" s="234">
        <v>0</v>
      </c>
      <c r="AW421" s="234">
        <v>0</v>
      </c>
      <c r="AX421" s="235">
        <v>0</v>
      </c>
      <c r="AY421" s="233">
        <v>0</v>
      </c>
      <c r="AZ421" s="234">
        <v>0</v>
      </c>
      <c r="BA421" s="234">
        <v>0</v>
      </c>
      <c r="BB421" s="234">
        <v>0</v>
      </c>
      <c r="BC421" s="234">
        <v>0</v>
      </c>
      <c r="BD421" s="235">
        <v>0</v>
      </c>
      <c r="BE421" s="233">
        <v>0</v>
      </c>
      <c r="BF421" s="234">
        <v>0</v>
      </c>
      <c r="BG421" s="234">
        <v>0</v>
      </c>
      <c r="BH421" s="235">
        <v>0</v>
      </c>
      <c r="BI421" s="233">
        <v>0</v>
      </c>
      <c r="BJ421" s="234">
        <v>0</v>
      </c>
      <c r="BK421" s="234">
        <v>0</v>
      </c>
      <c r="BL421" s="234">
        <v>0</v>
      </c>
      <c r="BM421" s="234">
        <v>0</v>
      </c>
      <c r="BN421" s="235">
        <v>0</v>
      </c>
      <c r="BO421" s="233">
        <v>0</v>
      </c>
      <c r="BP421" s="234">
        <v>0</v>
      </c>
      <c r="BQ421" s="234">
        <v>0</v>
      </c>
      <c r="BR421" s="235">
        <v>0</v>
      </c>
      <c r="BS421" s="233">
        <v>0</v>
      </c>
      <c r="BT421" s="234">
        <v>0</v>
      </c>
      <c r="BU421" s="234">
        <v>0</v>
      </c>
      <c r="BV421" s="234">
        <v>0</v>
      </c>
      <c r="BW421" s="234">
        <v>0</v>
      </c>
      <c r="BX421" s="235">
        <v>0</v>
      </c>
    </row>
    <row r="422" spans="1:76">
      <c r="A422" s="186" t="s">
        <v>1248</v>
      </c>
      <c r="B422" s="187">
        <v>0</v>
      </c>
      <c r="C422" s="187">
        <v>0</v>
      </c>
      <c r="D422" s="186">
        <v>0</v>
      </c>
      <c r="E422" s="186">
        <v>0</v>
      </c>
      <c r="F422" s="187">
        <v>0</v>
      </c>
      <c r="G422" s="187">
        <v>0</v>
      </c>
      <c r="H422" s="195">
        <v>0</v>
      </c>
      <c r="I422" s="187">
        <v>0</v>
      </c>
      <c r="J422" s="187">
        <v>0</v>
      </c>
      <c r="K422" s="187">
        <v>0</v>
      </c>
      <c r="L422" s="187">
        <v>0</v>
      </c>
      <c r="M422" s="187">
        <v>0</v>
      </c>
      <c r="N422" s="187">
        <v>0</v>
      </c>
      <c r="O422" s="187">
        <v>0</v>
      </c>
      <c r="P422" s="187">
        <v>0</v>
      </c>
      <c r="Q422" s="187">
        <v>0</v>
      </c>
      <c r="R422" s="187">
        <v>0</v>
      </c>
      <c r="S422" s="187">
        <v>0</v>
      </c>
      <c r="T422" s="187">
        <v>0</v>
      </c>
      <c r="U422" s="187">
        <v>0</v>
      </c>
      <c r="V422" s="187">
        <v>0</v>
      </c>
      <c r="W422" s="187">
        <v>0</v>
      </c>
      <c r="X422" s="187">
        <v>0</v>
      </c>
      <c r="Y422" s="187">
        <v>0</v>
      </c>
      <c r="Z422" s="187">
        <v>0</v>
      </c>
      <c r="AA422" s="187">
        <v>0</v>
      </c>
      <c r="AB422" s="187">
        <v>0</v>
      </c>
      <c r="AC422" s="187">
        <v>0</v>
      </c>
      <c r="AD422" s="187">
        <v>0</v>
      </c>
      <c r="AE422" s="187">
        <v>0</v>
      </c>
      <c r="AF422" s="187">
        <v>0</v>
      </c>
      <c r="AG422" s="175">
        <v>1</v>
      </c>
      <c r="AH422" s="188">
        <v>396</v>
      </c>
      <c r="AI422" s="92">
        <f t="shared" si="41"/>
        <v>0</v>
      </c>
      <c r="AJ422" s="198">
        <v>0</v>
      </c>
      <c r="AK422" s="196">
        <v>0</v>
      </c>
      <c r="AL422" s="197">
        <v>0</v>
      </c>
      <c r="AN422" s="174">
        <f t="shared" si="36"/>
        <v>0</v>
      </c>
      <c r="AO422" s="174">
        <f t="shared" si="37"/>
        <v>0</v>
      </c>
      <c r="AQ422" s="92">
        <f t="shared" si="38"/>
        <v>0</v>
      </c>
      <c r="AR422" s="92">
        <f t="shared" si="39"/>
        <v>0</v>
      </c>
      <c r="AS422" s="92">
        <f t="shared" si="40"/>
        <v>0</v>
      </c>
      <c r="AU422" s="233">
        <v>0</v>
      </c>
      <c r="AV422" s="234">
        <v>0</v>
      </c>
      <c r="AW422" s="234">
        <v>0</v>
      </c>
      <c r="AX422" s="235">
        <v>0</v>
      </c>
      <c r="AY422" s="233">
        <v>0</v>
      </c>
      <c r="AZ422" s="234">
        <v>0</v>
      </c>
      <c r="BA422" s="234">
        <v>0</v>
      </c>
      <c r="BB422" s="234">
        <v>0</v>
      </c>
      <c r="BC422" s="234">
        <v>0</v>
      </c>
      <c r="BD422" s="235">
        <v>0</v>
      </c>
      <c r="BE422" s="233">
        <v>0</v>
      </c>
      <c r="BF422" s="234">
        <v>0</v>
      </c>
      <c r="BG422" s="234">
        <v>0</v>
      </c>
      <c r="BH422" s="235">
        <v>0</v>
      </c>
      <c r="BI422" s="233">
        <v>0</v>
      </c>
      <c r="BJ422" s="234">
        <v>0</v>
      </c>
      <c r="BK422" s="234">
        <v>0</v>
      </c>
      <c r="BL422" s="234">
        <v>0</v>
      </c>
      <c r="BM422" s="234">
        <v>0</v>
      </c>
      <c r="BN422" s="235">
        <v>0</v>
      </c>
      <c r="BO422" s="233">
        <v>0</v>
      </c>
      <c r="BP422" s="234">
        <v>0</v>
      </c>
      <c r="BQ422" s="234">
        <v>0</v>
      </c>
      <c r="BR422" s="235">
        <v>0</v>
      </c>
      <c r="BS422" s="233">
        <v>0</v>
      </c>
      <c r="BT422" s="234">
        <v>0</v>
      </c>
      <c r="BU422" s="234">
        <v>0</v>
      </c>
      <c r="BV422" s="234">
        <v>0</v>
      </c>
      <c r="BW422" s="234">
        <v>0</v>
      </c>
      <c r="BX422" s="235">
        <v>0</v>
      </c>
    </row>
    <row r="423" spans="1:76">
      <c r="A423" s="186" t="s">
        <v>1249</v>
      </c>
      <c r="B423" s="187">
        <v>0</v>
      </c>
      <c r="C423" s="187">
        <v>0</v>
      </c>
      <c r="D423" s="186">
        <v>0</v>
      </c>
      <c r="E423" s="186">
        <v>0</v>
      </c>
      <c r="F423" s="187">
        <v>0</v>
      </c>
      <c r="G423" s="187">
        <v>0</v>
      </c>
      <c r="H423" s="195">
        <v>0</v>
      </c>
      <c r="I423" s="187">
        <v>0</v>
      </c>
      <c r="J423" s="187">
        <v>0</v>
      </c>
      <c r="K423" s="187">
        <v>0</v>
      </c>
      <c r="L423" s="187">
        <v>0</v>
      </c>
      <c r="M423" s="187">
        <v>0</v>
      </c>
      <c r="N423" s="187">
        <v>0</v>
      </c>
      <c r="O423" s="187">
        <v>0</v>
      </c>
      <c r="P423" s="187">
        <v>0</v>
      </c>
      <c r="Q423" s="187">
        <v>0</v>
      </c>
      <c r="R423" s="187">
        <v>0</v>
      </c>
      <c r="S423" s="187">
        <v>0</v>
      </c>
      <c r="T423" s="187">
        <v>0</v>
      </c>
      <c r="U423" s="187">
        <v>0</v>
      </c>
      <c r="V423" s="187">
        <v>0</v>
      </c>
      <c r="W423" s="187">
        <v>0</v>
      </c>
      <c r="X423" s="187">
        <v>0</v>
      </c>
      <c r="Y423" s="187">
        <v>0</v>
      </c>
      <c r="Z423" s="187">
        <v>0</v>
      </c>
      <c r="AA423" s="187">
        <v>0</v>
      </c>
      <c r="AB423" s="187">
        <v>0</v>
      </c>
      <c r="AC423" s="187">
        <v>0</v>
      </c>
      <c r="AD423" s="187">
        <v>0</v>
      </c>
      <c r="AE423" s="187">
        <v>0</v>
      </c>
      <c r="AF423" s="187">
        <v>0</v>
      </c>
      <c r="AG423" s="175">
        <v>1</v>
      </c>
      <c r="AH423" s="188">
        <v>397</v>
      </c>
      <c r="AI423" s="92">
        <f t="shared" si="41"/>
        <v>0</v>
      </c>
      <c r="AJ423" s="198">
        <v>0</v>
      </c>
      <c r="AK423" s="196">
        <v>0</v>
      </c>
      <c r="AL423" s="197">
        <v>0</v>
      </c>
      <c r="AN423" s="174">
        <f t="shared" si="36"/>
        <v>0</v>
      </c>
      <c r="AO423" s="174">
        <f t="shared" si="37"/>
        <v>0</v>
      </c>
      <c r="AQ423" s="92">
        <f t="shared" si="38"/>
        <v>0</v>
      </c>
      <c r="AR423" s="92">
        <f t="shared" si="39"/>
        <v>0</v>
      </c>
      <c r="AS423" s="92">
        <f t="shared" si="40"/>
        <v>0</v>
      </c>
      <c r="AU423" s="233">
        <v>0</v>
      </c>
      <c r="AV423" s="234">
        <v>0</v>
      </c>
      <c r="AW423" s="234">
        <v>0</v>
      </c>
      <c r="AX423" s="235">
        <v>0</v>
      </c>
      <c r="AY423" s="233">
        <v>0</v>
      </c>
      <c r="AZ423" s="234">
        <v>0</v>
      </c>
      <c r="BA423" s="234">
        <v>0</v>
      </c>
      <c r="BB423" s="234">
        <v>0</v>
      </c>
      <c r="BC423" s="234">
        <v>0</v>
      </c>
      <c r="BD423" s="235">
        <v>0</v>
      </c>
      <c r="BE423" s="233">
        <v>0</v>
      </c>
      <c r="BF423" s="234">
        <v>0</v>
      </c>
      <c r="BG423" s="234">
        <v>0</v>
      </c>
      <c r="BH423" s="235">
        <v>0</v>
      </c>
      <c r="BI423" s="233">
        <v>0</v>
      </c>
      <c r="BJ423" s="234">
        <v>0</v>
      </c>
      <c r="BK423" s="234">
        <v>0</v>
      </c>
      <c r="BL423" s="234">
        <v>0</v>
      </c>
      <c r="BM423" s="234">
        <v>0</v>
      </c>
      <c r="BN423" s="235">
        <v>0</v>
      </c>
      <c r="BO423" s="233">
        <v>0</v>
      </c>
      <c r="BP423" s="234">
        <v>0</v>
      </c>
      <c r="BQ423" s="234">
        <v>0</v>
      </c>
      <c r="BR423" s="235">
        <v>0</v>
      </c>
      <c r="BS423" s="233">
        <v>0</v>
      </c>
      <c r="BT423" s="234">
        <v>0</v>
      </c>
      <c r="BU423" s="234">
        <v>0</v>
      </c>
      <c r="BV423" s="234">
        <v>0</v>
      </c>
      <c r="BW423" s="234">
        <v>0</v>
      </c>
      <c r="BX423" s="235">
        <v>0</v>
      </c>
    </row>
    <row r="424" spans="1:76">
      <c r="A424" s="186" t="s">
        <v>1250</v>
      </c>
      <c r="B424" s="187">
        <v>0</v>
      </c>
      <c r="C424" s="187">
        <v>0</v>
      </c>
      <c r="D424" s="186">
        <v>0</v>
      </c>
      <c r="E424" s="186">
        <v>0</v>
      </c>
      <c r="F424" s="187">
        <v>0</v>
      </c>
      <c r="G424" s="187">
        <v>0</v>
      </c>
      <c r="H424" s="195">
        <v>0</v>
      </c>
      <c r="I424" s="187">
        <v>0</v>
      </c>
      <c r="J424" s="187">
        <v>0</v>
      </c>
      <c r="K424" s="187">
        <v>0</v>
      </c>
      <c r="L424" s="187">
        <v>0</v>
      </c>
      <c r="M424" s="187">
        <v>0</v>
      </c>
      <c r="N424" s="187">
        <v>0</v>
      </c>
      <c r="O424" s="187">
        <v>0</v>
      </c>
      <c r="P424" s="187">
        <v>0</v>
      </c>
      <c r="Q424" s="187">
        <v>0</v>
      </c>
      <c r="R424" s="187">
        <v>0</v>
      </c>
      <c r="S424" s="187">
        <v>0</v>
      </c>
      <c r="T424" s="187">
        <v>0</v>
      </c>
      <c r="U424" s="187">
        <v>0</v>
      </c>
      <c r="V424" s="187">
        <v>0</v>
      </c>
      <c r="W424" s="187">
        <v>0</v>
      </c>
      <c r="X424" s="187">
        <v>0</v>
      </c>
      <c r="Y424" s="187">
        <v>0</v>
      </c>
      <c r="Z424" s="187">
        <v>0</v>
      </c>
      <c r="AA424" s="187">
        <v>0</v>
      </c>
      <c r="AB424" s="187">
        <v>0</v>
      </c>
      <c r="AC424" s="187">
        <v>0</v>
      </c>
      <c r="AD424" s="187">
        <v>0</v>
      </c>
      <c r="AE424" s="187">
        <v>0</v>
      </c>
      <c r="AF424" s="187">
        <v>0</v>
      </c>
      <c r="AG424" s="175">
        <v>1</v>
      </c>
      <c r="AH424" s="188">
        <v>398</v>
      </c>
      <c r="AI424" s="92">
        <f t="shared" si="41"/>
        <v>0</v>
      </c>
      <c r="AJ424" s="198">
        <v>0</v>
      </c>
      <c r="AK424" s="196">
        <v>0</v>
      </c>
      <c r="AL424" s="197">
        <v>0</v>
      </c>
      <c r="AN424" s="174">
        <f t="shared" si="36"/>
        <v>0</v>
      </c>
      <c r="AO424" s="174">
        <f t="shared" si="37"/>
        <v>0</v>
      </c>
      <c r="AQ424" s="92">
        <f t="shared" si="38"/>
        <v>0</v>
      </c>
      <c r="AR424" s="92">
        <f t="shared" si="39"/>
        <v>0</v>
      </c>
      <c r="AS424" s="92">
        <f t="shared" si="40"/>
        <v>0</v>
      </c>
      <c r="AU424" s="233">
        <v>0</v>
      </c>
      <c r="AV424" s="234">
        <v>0</v>
      </c>
      <c r="AW424" s="234">
        <v>0</v>
      </c>
      <c r="AX424" s="235">
        <v>0</v>
      </c>
      <c r="AY424" s="233">
        <v>0</v>
      </c>
      <c r="AZ424" s="234">
        <v>0</v>
      </c>
      <c r="BA424" s="234">
        <v>0</v>
      </c>
      <c r="BB424" s="234">
        <v>0</v>
      </c>
      <c r="BC424" s="234">
        <v>0</v>
      </c>
      <c r="BD424" s="235">
        <v>0</v>
      </c>
      <c r="BE424" s="233">
        <v>0</v>
      </c>
      <c r="BF424" s="234">
        <v>0</v>
      </c>
      <c r="BG424" s="234">
        <v>0</v>
      </c>
      <c r="BH424" s="235">
        <v>0</v>
      </c>
      <c r="BI424" s="233">
        <v>0</v>
      </c>
      <c r="BJ424" s="234">
        <v>0</v>
      </c>
      <c r="BK424" s="234">
        <v>0</v>
      </c>
      <c r="BL424" s="234">
        <v>0</v>
      </c>
      <c r="BM424" s="234">
        <v>0</v>
      </c>
      <c r="BN424" s="235">
        <v>0</v>
      </c>
      <c r="BO424" s="233">
        <v>0</v>
      </c>
      <c r="BP424" s="234">
        <v>0</v>
      </c>
      <c r="BQ424" s="234">
        <v>0</v>
      </c>
      <c r="BR424" s="235">
        <v>0</v>
      </c>
      <c r="BS424" s="233">
        <v>0</v>
      </c>
      <c r="BT424" s="234">
        <v>0</v>
      </c>
      <c r="BU424" s="234">
        <v>0</v>
      </c>
      <c r="BV424" s="234">
        <v>0</v>
      </c>
      <c r="BW424" s="234">
        <v>0</v>
      </c>
      <c r="BX424" s="235">
        <v>0</v>
      </c>
    </row>
    <row r="425" spans="1:76">
      <c r="A425" s="186" t="s">
        <v>1251</v>
      </c>
      <c r="B425" s="187">
        <v>0</v>
      </c>
      <c r="C425" s="187">
        <v>0</v>
      </c>
      <c r="D425" s="186">
        <v>5</v>
      </c>
      <c r="E425" s="186">
        <v>6</v>
      </c>
      <c r="F425" s="187">
        <v>12800</v>
      </c>
      <c r="G425" s="187">
        <v>11483</v>
      </c>
      <c r="H425" s="195">
        <v>1524</v>
      </c>
      <c r="I425" s="187">
        <v>341.62</v>
      </c>
      <c r="J425" s="187">
        <v>-297</v>
      </c>
      <c r="K425" s="187">
        <v>13475</v>
      </c>
      <c r="L425" s="187">
        <v>12118</v>
      </c>
      <c r="M425" s="187">
        <v>11549</v>
      </c>
      <c r="N425" s="187">
        <v>14342</v>
      </c>
      <c r="O425" s="187">
        <v>1124</v>
      </c>
      <c r="P425" s="187">
        <v>444.24999999999989</v>
      </c>
      <c r="Q425" s="187">
        <v>0</v>
      </c>
      <c r="R425" s="187">
        <v>-1393</v>
      </c>
      <c r="S425" s="187">
        <v>1390</v>
      </c>
      <c r="T425" s="187">
        <v>248.24999999999989</v>
      </c>
      <c r="U425" s="187">
        <v>0</v>
      </c>
      <c r="V425" s="187">
        <v>-44</v>
      </c>
      <c r="W425" s="187">
        <v>1219</v>
      </c>
      <c r="X425" s="187">
        <v>294</v>
      </c>
      <c r="Y425" s="187">
        <v>0</v>
      </c>
      <c r="Z425" s="187">
        <v>1216</v>
      </c>
      <c r="AA425" s="187">
        <v>-44</v>
      </c>
      <c r="AB425" s="187">
        <v>-44</v>
      </c>
      <c r="AC425" s="187">
        <v>-44</v>
      </c>
      <c r="AD425" s="187">
        <v>-44</v>
      </c>
      <c r="AE425" s="187">
        <v>-44</v>
      </c>
      <c r="AF425" s="187">
        <v>-77</v>
      </c>
      <c r="AG425" s="175">
        <v>8</v>
      </c>
      <c r="AH425" s="188">
        <v>399</v>
      </c>
      <c r="AI425" s="92">
        <f t="shared" si="41"/>
        <v>0</v>
      </c>
      <c r="AJ425" s="198">
        <v>-44</v>
      </c>
      <c r="AK425" s="196">
        <v>174</v>
      </c>
      <c r="AL425" s="197">
        <v>-174</v>
      </c>
      <c r="AN425" s="174">
        <f t="shared" si="36"/>
        <v>1524.25</v>
      </c>
      <c r="AO425" s="174">
        <f t="shared" si="37"/>
        <v>-0.25</v>
      </c>
      <c r="AQ425" s="92">
        <f t="shared" si="38"/>
        <v>12800</v>
      </c>
      <c r="AR425" s="92">
        <f t="shared" si="39"/>
        <v>0</v>
      </c>
      <c r="AS425" s="92">
        <f t="shared" si="40"/>
        <v>1317</v>
      </c>
      <c r="AU425" s="233">
        <v>1390</v>
      </c>
      <c r="AV425" s="234">
        <v>1390</v>
      </c>
      <c r="AW425" s="234">
        <v>174</v>
      </c>
      <c r="AX425" s="235">
        <v>1216</v>
      </c>
      <c r="AY425" s="233">
        <v>174</v>
      </c>
      <c r="AZ425" s="234">
        <v>174</v>
      </c>
      <c r="BA425" s="234">
        <v>174</v>
      </c>
      <c r="BB425" s="234">
        <v>174</v>
      </c>
      <c r="BC425" s="234">
        <v>174</v>
      </c>
      <c r="BD425" s="235">
        <v>346</v>
      </c>
      <c r="BE425" s="233">
        <v>-1393</v>
      </c>
      <c r="BF425" s="234">
        <v>-1393</v>
      </c>
      <c r="BG425" s="234">
        <v>-174</v>
      </c>
      <c r="BH425" s="235">
        <v>-1219</v>
      </c>
      <c r="BI425" s="233">
        <v>-174</v>
      </c>
      <c r="BJ425" s="234">
        <v>-174</v>
      </c>
      <c r="BK425" s="234">
        <v>-174</v>
      </c>
      <c r="BL425" s="234">
        <v>-174</v>
      </c>
      <c r="BM425" s="234">
        <v>-174</v>
      </c>
      <c r="BN425" s="235">
        <v>-349</v>
      </c>
      <c r="BO425" s="233">
        <v>-382</v>
      </c>
      <c r="BP425" s="234">
        <v>-338</v>
      </c>
      <c r="BQ425" s="234">
        <v>-44</v>
      </c>
      <c r="BR425" s="235">
        <v>-294</v>
      </c>
      <c r="BS425" s="233">
        <v>-44</v>
      </c>
      <c r="BT425" s="234">
        <v>-44</v>
      </c>
      <c r="BU425" s="234">
        <v>-44</v>
      </c>
      <c r="BV425" s="234">
        <v>-44</v>
      </c>
      <c r="BW425" s="234">
        <v>-44</v>
      </c>
      <c r="BX425" s="235">
        <v>-74</v>
      </c>
    </row>
    <row r="426" spans="1:76">
      <c r="A426" s="186" t="s">
        <v>1252</v>
      </c>
      <c r="B426" s="187">
        <v>0</v>
      </c>
      <c r="C426" s="187">
        <v>0</v>
      </c>
      <c r="D426" s="186">
        <v>749</v>
      </c>
      <c r="E426" s="186">
        <v>797</v>
      </c>
      <c r="F426" s="187">
        <v>254789</v>
      </c>
      <c r="G426" s="187">
        <v>323440</v>
      </c>
      <c r="H426" s="195">
        <v>38109</v>
      </c>
      <c r="I426" s="187">
        <v>2129.6700000000023</v>
      </c>
      <c r="J426" s="187">
        <v>-119167</v>
      </c>
      <c r="K426" s="187">
        <v>273790</v>
      </c>
      <c r="L426" s="187">
        <v>236755</v>
      </c>
      <c r="M426" s="187">
        <v>224712</v>
      </c>
      <c r="N426" s="187">
        <v>289918</v>
      </c>
      <c r="O426" s="187">
        <v>38380</v>
      </c>
      <c r="P426" s="187">
        <v>12838.129999999994</v>
      </c>
      <c r="Q426" s="187">
        <v>0</v>
      </c>
      <c r="R426" s="187">
        <v>-129111</v>
      </c>
      <c r="S426" s="187">
        <v>11632</v>
      </c>
      <c r="T426" s="187">
        <v>2390.1299999999947</v>
      </c>
      <c r="U426" s="187">
        <v>0</v>
      </c>
      <c r="V426" s="187">
        <v>-13109</v>
      </c>
      <c r="W426" s="187">
        <v>116453</v>
      </c>
      <c r="X426" s="187">
        <v>13206</v>
      </c>
      <c r="Y426" s="187">
        <v>0</v>
      </c>
      <c r="Z426" s="187">
        <v>10492</v>
      </c>
      <c r="AA426" s="187">
        <v>-13109</v>
      </c>
      <c r="AB426" s="187">
        <v>-13109</v>
      </c>
      <c r="AC426" s="187">
        <v>-13109</v>
      </c>
      <c r="AD426" s="187">
        <v>-13109</v>
      </c>
      <c r="AE426" s="187">
        <v>-13109</v>
      </c>
      <c r="AF426" s="187">
        <v>-53622</v>
      </c>
      <c r="AG426" s="175">
        <v>10.199999999999999</v>
      </c>
      <c r="AH426" s="188">
        <v>400</v>
      </c>
      <c r="AI426" s="92">
        <f t="shared" si="41"/>
        <v>0</v>
      </c>
      <c r="AJ426" s="198">
        <v>-1591</v>
      </c>
      <c r="AK426" s="196">
        <v>1140</v>
      </c>
      <c r="AL426" s="197">
        <v>-12658</v>
      </c>
      <c r="AN426" s="174">
        <f t="shared" si="36"/>
        <v>38109.12999999999</v>
      </c>
      <c r="AO426" s="174">
        <f t="shared" si="37"/>
        <v>-0.1299999999901047</v>
      </c>
      <c r="AQ426" s="92">
        <f t="shared" si="38"/>
        <v>254789</v>
      </c>
      <c r="AR426" s="92">
        <f t="shared" si="39"/>
        <v>0</v>
      </c>
      <c r="AS426" s="92">
        <f t="shared" si="40"/>
        <v>-68651</v>
      </c>
      <c r="AU426" s="233">
        <v>11632</v>
      </c>
      <c r="AV426" s="234">
        <v>11632</v>
      </c>
      <c r="AW426" s="234">
        <v>1140</v>
      </c>
      <c r="AX426" s="235">
        <v>10492</v>
      </c>
      <c r="AY426" s="233">
        <v>1140</v>
      </c>
      <c r="AZ426" s="234">
        <v>1140</v>
      </c>
      <c r="BA426" s="234">
        <v>1140</v>
      </c>
      <c r="BB426" s="234">
        <v>1140</v>
      </c>
      <c r="BC426" s="234">
        <v>1140</v>
      </c>
      <c r="BD426" s="235">
        <v>4792</v>
      </c>
      <c r="BE426" s="233">
        <v>-129111</v>
      </c>
      <c r="BF426" s="234">
        <v>-129111</v>
      </c>
      <c r="BG426" s="234">
        <v>-12658</v>
      </c>
      <c r="BH426" s="235">
        <v>-116453</v>
      </c>
      <c r="BI426" s="233">
        <v>-12658</v>
      </c>
      <c r="BJ426" s="234">
        <v>-12658</v>
      </c>
      <c r="BK426" s="234">
        <v>-12658</v>
      </c>
      <c r="BL426" s="234">
        <v>-12658</v>
      </c>
      <c r="BM426" s="234">
        <v>-12658</v>
      </c>
      <c r="BN426" s="235">
        <v>-53163</v>
      </c>
      <c r="BO426" s="233">
        <v>-16388</v>
      </c>
      <c r="BP426" s="234">
        <v>-14797</v>
      </c>
      <c r="BQ426" s="234">
        <v>-1591</v>
      </c>
      <c r="BR426" s="235">
        <v>-13206</v>
      </c>
      <c r="BS426" s="233">
        <v>-1591</v>
      </c>
      <c r="BT426" s="234">
        <v>-1591</v>
      </c>
      <c r="BU426" s="234">
        <v>-1591</v>
      </c>
      <c r="BV426" s="234">
        <v>-1591</v>
      </c>
      <c r="BW426" s="234">
        <v>-1591</v>
      </c>
      <c r="BX426" s="235">
        <v>-5251</v>
      </c>
    </row>
    <row r="427" spans="1:76">
      <c r="A427" s="186" t="s">
        <v>1253</v>
      </c>
      <c r="B427" s="187">
        <v>0</v>
      </c>
      <c r="C427" s="187">
        <v>0</v>
      </c>
      <c r="D427" s="186">
        <v>0</v>
      </c>
      <c r="E427" s="186">
        <v>0</v>
      </c>
      <c r="F427" s="187">
        <v>0</v>
      </c>
      <c r="G427" s="187">
        <v>0</v>
      </c>
      <c r="H427" s="195">
        <v>0</v>
      </c>
      <c r="I427" s="187">
        <v>0</v>
      </c>
      <c r="J427" s="187">
        <v>0</v>
      </c>
      <c r="K427" s="187">
        <v>0</v>
      </c>
      <c r="L427" s="187">
        <v>0</v>
      </c>
      <c r="M427" s="187">
        <v>0</v>
      </c>
      <c r="N427" s="187">
        <v>0</v>
      </c>
      <c r="O427" s="187">
        <v>0</v>
      </c>
      <c r="P427" s="187">
        <v>0</v>
      </c>
      <c r="Q427" s="187">
        <v>0</v>
      </c>
      <c r="R427" s="187">
        <v>0</v>
      </c>
      <c r="S427" s="187">
        <v>0</v>
      </c>
      <c r="T427" s="187">
        <v>0</v>
      </c>
      <c r="U427" s="187">
        <v>0</v>
      </c>
      <c r="V427" s="187">
        <v>0</v>
      </c>
      <c r="W427" s="187">
        <v>0</v>
      </c>
      <c r="X427" s="187">
        <v>0</v>
      </c>
      <c r="Y427" s="187">
        <v>0</v>
      </c>
      <c r="Z427" s="187">
        <v>0</v>
      </c>
      <c r="AA427" s="187">
        <v>0</v>
      </c>
      <c r="AB427" s="187">
        <v>0</v>
      </c>
      <c r="AC427" s="187">
        <v>0</v>
      </c>
      <c r="AD427" s="187">
        <v>0</v>
      </c>
      <c r="AE427" s="187">
        <v>0</v>
      </c>
      <c r="AF427" s="187">
        <v>0</v>
      </c>
      <c r="AG427" s="175">
        <v>1</v>
      </c>
      <c r="AH427" s="188">
        <v>401</v>
      </c>
      <c r="AI427" s="92">
        <f t="shared" si="41"/>
        <v>0</v>
      </c>
      <c r="AJ427" s="198">
        <v>0</v>
      </c>
      <c r="AK427" s="196">
        <v>0</v>
      </c>
      <c r="AL427" s="197">
        <v>0</v>
      </c>
      <c r="AN427" s="174">
        <f t="shared" si="36"/>
        <v>0</v>
      </c>
      <c r="AO427" s="174">
        <f t="shared" si="37"/>
        <v>0</v>
      </c>
      <c r="AQ427" s="92">
        <f t="shared" si="38"/>
        <v>0</v>
      </c>
      <c r="AR427" s="92">
        <f t="shared" si="39"/>
        <v>0</v>
      </c>
      <c r="AS427" s="92">
        <f t="shared" si="40"/>
        <v>0</v>
      </c>
      <c r="AU427" s="233">
        <v>0</v>
      </c>
      <c r="AV427" s="234">
        <v>0</v>
      </c>
      <c r="AW427" s="234">
        <v>0</v>
      </c>
      <c r="AX427" s="235">
        <v>0</v>
      </c>
      <c r="AY427" s="233">
        <v>0</v>
      </c>
      <c r="AZ427" s="234">
        <v>0</v>
      </c>
      <c r="BA427" s="234">
        <v>0</v>
      </c>
      <c r="BB427" s="234">
        <v>0</v>
      </c>
      <c r="BC427" s="234">
        <v>0</v>
      </c>
      <c r="BD427" s="235">
        <v>0</v>
      </c>
      <c r="BE427" s="233">
        <v>0</v>
      </c>
      <c r="BF427" s="234">
        <v>0</v>
      </c>
      <c r="BG427" s="234">
        <v>0</v>
      </c>
      <c r="BH427" s="235">
        <v>0</v>
      </c>
      <c r="BI427" s="233">
        <v>0</v>
      </c>
      <c r="BJ427" s="234">
        <v>0</v>
      </c>
      <c r="BK427" s="234">
        <v>0</v>
      </c>
      <c r="BL427" s="234">
        <v>0</v>
      </c>
      <c r="BM427" s="234">
        <v>0</v>
      </c>
      <c r="BN427" s="235">
        <v>0</v>
      </c>
      <c r="BO427" s="233">
        <v>0</v>
      </c>
      <c r="BP427" s="234">
        <v>0</v>
      </c>
      <c r="BQ427" s="234">
        <v>0</v>
      </c>
      <c r="BR427" s="235">
        <v>0</v>
      </c>
      <c r="BS427" s="233">
        <v>0</v>
      </c>
      <c r="BT427" s="234">
        <v>0</v>
      </c>
      <c r="BU427" s="234">
        <v>0</v>
      </c>
      <c r="BV427" s="234">
        <v>0</v>
      </c>
      <c r="BW427" s="234">
        <v>0</v>
      </c>
      <c r="BX427" s="235">
        <v>0</v>
      </c>
    </row>
    <row r="428" spans="1:76">
      <c r="A428" s="186" t="s">
        <v>1254</v>
      </c>
      <c r="B428" s="187">
        <v>0</v>
      </c>
      <c r="C428" s="187">
        <v>0</v>
      </c>
      <c r="D428" s="186">
        <v>145</v>
      </c>
      <c r="E428" s="186">
        <v>147</v>
      </c>
      <c r="F428" s="187">
        <v>80754</v>
      </c>
      <c r="G428" s="187">
        <v>108483</v>
      </c>
      <c r="H428" s="195">
        <v>13727</v>
      </c>
      <c r="I428" s="187">
        <v>49.78999999999985</v>
      </c>
      <c r="J428" s="187">
        <v>-47168</v>
      </c>
      <c r="K428" s="187">
        <v>88133</v>
      </c>
      <c r="L428" s="187">
        <v>74081</v>
      </c>
      <c r="M428" s="187">
        <v>69826</v>
      </c>
      <c r="N428" s="187">
        <v>94008</v>
      </c>
      <c r="O428" s="187">
        <v>15334</v>
      </c>
      <c r="P428" s="187">
        <v>4407.1499999999996</v>
      </c>
      <c r="Q428" s="187">
        <v>0</v>
      </c>
      <c r="R428" s="187">
        <v>-50255</v>
      </c>
      <c r="S428" s="187">
        <v>2830</v>
      </c>
      <c r="T428" s="187">
        <v>45.149999999999693</v>
      </c>
      <c r="U428" s="187">
        <v>0</v>
      </c>
      <c r="V428" s="187">
        <v>-6014</v>
      </c>
      <c r="W428" s="187">
        <v>44608</v>
      </c>
      <c r="X428" s="187">
        <v>5072</v>
      </c>
      <c r="Y428" s="187">
        <v>0</v>
      </c>
      <c r="Z428" s="187">
        <v>2512</v>
      </c>
      <c r="AA428" s="187">
        <v>-6014</v>
      </c>
      <c r="AB428" s="187">
        <v>-6014</v>
      </c>
      <c r="AC428" s="187">
        <v>-6014</v>
      </c>
      <c r="AD428" s="187">
        <v>-6014</v>
      </c>
      <c r="AE428" s="187">
        <v>-6014</v>
      </c>
      <c r="AF428" s="187">
        <v>-17098</v>
      </c>
      <c r="AG428" s="175">
        <v>8.9</v>
      </c>
      <c r="AH428" s="188">
        <v>547</v>
      </c>
      <c r="AI428" s="92">
        <f t="shared" si="41"/>
        <v>0</v>
      </c>
      <c r="AJ428" s="198">
        <v>-685</v>
      </c>
      <c r="AK428" s="196">
        <v>318</v>
      </c>
      <c r="AL428" s="197">
        <v>-5647</v>
      </c>
      <c r="AN428" s="174">
        <f t="shared" si="36"/>
        <v>13727.150000000001</v>
      </c>
      <c r="AO428" s="174">
        <f t="shared" si="37"/>
        <v>-0.15000000000145519</v>
      </c>
      <c r="AQ428" s="92">
        <f t="shared" si="38"/>
        <v>80754</v>
      </c>
      <c r="AR428" s="92">
        <f t="shared" si="39"/>
        <v>0</v>
      </c>
      <c r="AS428" s="92">
        <f t="shared" si="40"/>
        <v>-27729</v>
      </c>
      <c r="AU428" s="233">
        <v>2830</v>
      </c>
      <c r="AV428" s="234">
        <v>2830</v>
      </c>
      <c r="AW428" s="234">
        <v>318</v>
      </c>
      <c r="AX428" s="235">
        <v>2512</v>
      </c>
      <c r="AY428" s="233">
        <v>318</v>
      </c>
      <c r="AZ428" s="234">
        <v>318</v>
      </c>
      <c r="BA428" s="234">
        <v>318</v>
      </c>
      <c r="BB428" s="234">
        <v>318</v>
      </c>
      <c r="BC428" s="234">
        <v>318</v>
      </c>
      <c r="BD428" s="235">
        <v>922</v>
      </c>
      <c r="BE428" s="233">
        <v>-50255</v>
      </c>
      <c r="BF428" s="234">
        <v>-50255</v>
      </c>
      <c r="BG428" s="234">
        <v>-5647</v>
      </c>
      <c r="BH428" s="235">
        <v>-44608</v>
      </c>
      <c r="BI428" s="233">
        <v>-5647</v>
      </c>
      <c r="BJ428" s="234">
        <v>-5647</v>
      </c>
      <c r="BK428" s="234">
        <v>-5647</v>
      </c>
      <c r="BL428" s="234">
        <v>-5647</v>
      </c>
      <c r="BM428" s="234">
        <v>-5647</v>
      </c>
      <c r="BN428" s="235">
        <v>-16373</v>
      </c>
      <c r="BO428" s="233">
        <v>-6442</v>
      </c>
      <c r="BP428" s="234">
        <v>-5757</v>
      </c>
      <c r="BQ428" s="234">
        <v>-685</v>
      </c>
      <c r="BR428" s="235">
        <v>-5072</v>
      </c>
      <c r="BS428" s="233">
        <v>-685</v>
      </c>
      <c r="BT428" s="234">
        <v>-685</v>
      </c>
      <c r="BU428" s="234">
        <v>-685</v>
      </c>
      <c r="BV428" s="234">
        <v>-685</v>
      </c>
      <c r="BW428" s="234">
        <v>-685</v>
      </c>
      <c r="BX428" s="235">
        <v>-1647</v>
      </c>
    </row>
    <row r="429" spans="1:76">
      <c r="A429" s="186" t="s">
        <v>1255</v>
      </c>
      <c r="B429" s="187">
        <v>0</v>
      </c>
      <c r="C429" s="187">
        <v>0</v>
      </c>
      <c r="D429" s="186">
        <v>128</v>
      </c>
      <c r="E429" s="186">
        <v>137</v>
      </c>
      <c r="F429" s="187">
        <v>136728</v>
      </c>
      <c r="G429" s="187">
        <v>133299</v>
      </c>
      <c r="H429" s="195">
        <v>18189</v>
      </c>
      <c r="I429" s="187">
        <v>827.27</v>
      </c>
      <c r="J429" s="187">
        <v>-21044</v>
      </c>
      <c r="K429" s="187">
        <v>150237</v>
      </c>
      <c r="L429" s="187">
        <v>124383</v>
      </c>
      <c r="M429" s="187">
        <v>117464</v>
      </c>
      <c r="N429" s="187">
        <v>160129</v>
      </c>
      <c r="O429" s="187">
        <v>15225</v>
      </c>
      <c r="P429" s="187">
        <v>5267.52</v>
      </c>
      <c r="Q429" s="187">
        <v>0</v>
      </c>
      <c r="R429" s="187">
        <v>-22637</v>
      </c>
      <c r="S429" s="187">
        <v>6682</v>
      </c>
      <c r="T429" s="187">
        <v>1108.52</v>
      </c>
      <c r="U429" s="187">
        <v>0</v>
      </c>
      <c r="V429" s="187">
        <v>-2304</v>
      </c>
      <c r="W429" s="187">
        <v>20460</v>
      </c>
      <c r="X429" s="187">
        <v>6623</v>
      </c>
      <c r="Y429" s="187">
        <v>0</v>
      </c>
      <c r="Z429" s="187">
        <v>6039</v>
      </c>
      <c r="AA429" s="187">
        <v>-2304</v>
      </c>
      <c r="AB429" s="187">
        <v>-2304</v>
      </c>
      <c r="AC429" s="187">
        <v>-2304</v>
      </c>
      <c r="AD429" s="187">
        <v>-2304</v>
      </c>
      <c r="AE429" s="187">
        <v>-2304</v>
      </c>
      <c r="AF429" s="187">
        <v>-9524</v>
      </c>
      <c r="AG429" s="175">
        <v>10.4</v>
      </c>
      <c r="AH429" s="188">
        <v>402</v>
      </c>
      <c r="AI429" s="92">
        <f t="shared" si="41"/>
        <v>0</v>
      </c>
      <c r="AJ429" s="198">
        <v>-770</v>
      </c>
      <c r="AK429" s="196">
        <v>643</v>
      </c>
      <c r="AL429" s="197">
        <v>-2177</v>
      </c>
      <c r="AN429" s="174">
        <f t="shared" si="36"/>
        <v>18188.52</v>
      </c>
      <c r="AO429" s="174">
        <f t="shared" si="37"/>
        <v>0.47999999999956344</v>
      </c>
      <c r="AQ429" s="92">
        <f t="shared" si="38"/>
        <v>136728</v>
      </c>
      <c r="AR429" s="92">
        <f t="shared" si="39"/>
        <v>0</v>
      </c>
      <c r="AS429" s="92">
        <f t="shared" si="40"/>
        <v>3429.0000000000005</v>
      </c>
      <c r="AU429" s="233">
        <v>6682</v>
      </c>
      <c r="AV429" s="234">
        <v>6682</v>
      </c>
      <c r="AW429" s="234">
        <v>643</v>
      </c>
      <c r="AX429" s="235">
        <v>6039</v>
      </c>
      <c r="AY429" s="233">
        <v>643</v>
      </c>
      <c r="AZ429" s="234">
        <v>643</v>
      </c>
      <c r="BA429" s="234">
        <v>643</v>
      </c>
      <c r="BB429" s="234">
        <v>643</v>
      </c>
      <c r="BC429" s="234">
        <v>643</v>
      </c>
      <c r="BD429" s="235">
        <v>2824</v>
      </c>
      <c r="BE429" s="233">
        <v>-22637</v>
      </c>
      <c r="BF429" s="234">
        <v>-22637</v>
      </c>
      <c r="BG429" s="234">
        <v>-2177</v>
      </c>
      <c r="BH429" s="235">
        <v>-20460</v>
      </c>
      <c r="BI429" s="233">
        <v>-2177</v>
      </c>
      <c r="BJ429" s="234">
        <v>-2177</v>
      </c>
      <c r="BK429" s="234">
        <v>-2177</v>
      </c>
      <c r="BL429" s="234">
        <v>-2177</v>
      </c>
      <c r="BM429" s="234">
        <v>-2177</v>
      </c>
      <c r="BN429" s="235">
        <v>-9575</v>
      </c>
      <c r="BO429" s="233">
        <v>-8163</v>
      </c>
      <c r="BP429" s="234">
        <v>-7393</v>
      </c>
      <c r="BQ429" s="234">
        <v>-770</v>
      </c>
      <c r="BR429" s="235">
        <v>-6623</v>
      </c>
      <c r="BS429" s="233">
        <v>-770</v>
      </c>
      <c r="BT429" s="234">
        <v>-770</v>
      </c>
      <c r="BU429" s="234">
        <v>-770</v>
      </c>
      <c r="BV429" s="234">
        <v>-770</v>
      </c>
      <c r="BW429" s="234">
        <v>-770</v>
      </c>
      <c r="BX429" s="235">
        <v>-2773</v>
      </c>
    </row>
    <row r="430" spans="1:76">
      <c r="A430" s="186" t="s">
        <v>1256</v>
      </c>
      <c r="B430" s="187">
        <v>0</v>
      </c>
      <c r="C430" s="187">
        <v>0</v>
      </c>
      <c r="D430" s="186">
        <v>20</v>
      </c>
      <c r="E430" s="186">
        <v>22</v>
      </c>
      <c r="F430" s="187">
        <v>57760</v>
      </c>
      <c r="G430" s="187">
        <v>43820</v>
      </c>
      <c r="H430" s="195">
        <v>6889</v>
      </c>
      <c r="I430" s="187">
        <v>1257.8899999999999</v>
      </c>
      <c r="J430" s="187">
        <v>6009</v>
      </c>
      <c r="K430" s="187">
        <v>61116</v>
      </c>
      <c r="L430" s="187">
        <v>54437</v>
      </c>
      <c r="M430" s="187">
        <v>52428</v>
      </c>
      <c r="N430" s="187">
        <v>63904</v>
      </c>
      <c r="O430" s="187">
        <v>4325</v>
      </c>
      <c r="P430" s="187">
        <v>1705.9099999999999</v>
      </c>
      <c r="Q430" s="187">
        <v>0</v>
      </c>
      <c r="R430" s="187">
        <v>3777</v>
      </c>
      <c r="S430" s="187">
        <v>4587</v>
      </c>
      <c r="T430" s="187">
        <v>454.90999999999985</v>
      </c>
      <c r="U430" s="187">
        <v>0</v>
      </c>
      <c r="V430" s="187">
        <v>858</v>
      </c>
      <c r="W430" s="187">
        <v>0</v>
      </c>
      <c r="X430" s="187">
        <v>1239</v>
      </c>
      <c r="Y430" s="187">
        <v>3273</v>
      </c>
      <c r="Z430" s="187">
        <v>3975</v>
      </c>
      <c r="AA430" s="187">
        <v>858</v>
      </c>
      <c r="AB430" s="187">
        <v>858</v>
      </c>
      <c r="AC430" s="187">
        <v>858</v>
      </c>
      <c r="AD430" s="187">
        <v>858</v>
      </c>
      <c r="AE430" s="187">
        <v>909</v>
      </c>
      <c r="AF430" s="187">
        <v>1668</v>
      </c>
      <c r="AG430" s="175">
        <v>7.5</v>
      </c>
      <c r="AH430" s="188">
        <v>403</v>
      </c>
      <c r="AI430" s="92">
        <f t="shared" si="41"/>
        <v>0</v>
      </c>
      <c r="AJ430" s="198">
        <v>-258</v>
      </c>
      <c r="AK430" s="196">
        <v>612</v>
      </c>
      <c r="AL430" s="197">
        <v>504</v>
      </c>
      <c r="AN430" s="174">
        <f t="shared" si="36"/>
        <v>6888.91</v>
      </c>
      <c r="AO430" s="174">
        <f t="shared" si="37"/>
        <v>9.0000000000145519E-2</v>
      </c>
      <c r="AQ430" s="92">
        <f t="shared" si="38"/>
        <v>57760</v>
      </c>
      <c r="AR430" s="92">
        <f t="shared" si="39"/>
        <v>0</v>
      </c>
      <c r="AS430" s="92">
        <f t="shared" si="40"/>
        <v>13940</v>
      </c>
      <c r="AU430" s="233">
        <v>4587</v>
      </c>
      <c r="AV430" s="234">
        <v>4587</v>
      </c>
      <c r="AW430" s="234">
        <v>612</v>
      </c>
      <c r="AX430" s="235">
        <v>3975</v>
      </c>
      <c r="AY430" s="233">
        <v>612</v>
      </c>
      <c r="AZ430" s="234">
        <v>612</v>
      </c>
      <c r="BA430" s="234">
        <v>612</v>
      </c>
      <c r="BB430" s="234">
        <v>612</v>
      </c>
      <c r="BC430" s="234">
        <v>612</v>
      </c>
      <c r="BD430" s="235">
        <v>915</v>
      </c>
      <c r="BE430" s="233">
        <v>3777</v>
      </c>
      <c r="BF430" s="234">
        <v>3777</v>
      </c>
      <c r="BG430" s="234">
        <v>504</v>
      </c>
      <c r="BH430" s="235">
        <v>3273</v>
      </c>
      <c r="BI430" s="233">
        <v>504</v>
      </c>
      <c r="BJ430" s="234">
        <v>504</v>
      </c>
      <c r="BK430" s="234">
        <v>504</v>
      </c>
      <c r="BL430" s="234">
        <v>504</v>
      </c>
      <c r="BM430" s="234">
        <v>504</v>
      </c>
      <c r="BN430" s="235">
        <v>753</v>
      </c>
      <c r="BO430" s="233">
        <v>-1755</v>
      </c>
      <c r="BP430" s="234">
        <v>-1497</v>
      </c>
      <c r="BQ430" s="234">
        <v>-258</v>
      </c>
      <c r="BR430" s="235">
        <v>-1239</v>
      </c>
      <c r="BS430" s="233">
        <v>-258</v>
      </c>
      <c r="BT430" s="234">
        <v>-258</v>
      </c>
      <c r="BU430" s="234">
        <v>-258</v>
      </c>
      <c r="BV430" s="234">
        <v>-258</v>
      </c>
      <c r="BW430" s="234">
        <v>-207</v>
      </c>
      <c r="BX430" s="235">
        <v>0</v>
      </c>
    </row>
    <row r="431" spans="1:76">
      <c r="A431" s="186" t="s">
        <v>1257</v>
      </c>
      <c r="B431" s="187">
        <v>0</v>
      </c>
      <c r="C431" s="187">
        <v>0</v>
      </c>
      <c r="D431" s="186">
        <v>0</v>
      </c>
      <c r="E431" s="186">
        <v>0</v>
      </c>
      <c r="F431" s="187">
        <v>0</v>
      </c>
      <c r="G431" s="187">
        <v>0</v>
      </c>
      <c r="H431" s="195">
        <v>0</v>
      </c>
      <c r="I431" s="187">
        <v>0</v>
      </c>
      <c r="J431" s="187">
        <v>0</v>
      </c>
      <c r="K431" s="187">
        <v>0</v>
      </c>
      <c r="L431" s="187">
        <v>0</v>
      </c>
      <c r="M431" s="187">
        <v>0</v>
      </c>
      <c r="N431" s="187">
        <v>0</v>
      </c>
      <c r="O431" s="187">
        <v>0</v>
      </c>
      <c r="P431" s="187">
        <v>0</v>
      </c>
      <c r="Q431" s="187">
        <v>0</v>
      </c>
      <c r="R431" s="187">
        <v>0</v>
      </c>
      <c r="S431" s="187">
        <v>0</v>
      </c>
      <c r="T431" s="187">
        <v>0</v>
      </c>
      <c r="U431" s="187">
        <v>0</v>
      </c>
      <c r="V431" s="187">
        <v>0</v>
      </c>
      <c r="W431" s="187">
        <v>0</v>
      </c>
      <c r="X431" s="187">
        <v>0</v>
      </c>
      <c r="Y431" s="187">
        <v>0</v>
      </c>
      <c r="Z431" s="187">
        <v>0</v>
      </c>
      <c r="AA431" s="187">
        <v>0</v>
      </c>
      <c r="AB431" s="187">
        <v>0</v>
      </c>
      <c r="AC431" s="187">
        <v>0</v>
      </c>
      <c r="AD431" s="187">
        <v>0</v>
      </c>
      <c r="AE431" s="187">
        <v>0</v>
      </c>
      <c r="AF431" s="187">
        <v>0</v>
      </c>
      <c r="AG431" s="175">
        <v>1</v>
      </c>
      <c r="AH431" s="188">
        <v>64</v>
      </c>
      <c r="AI431" s="92">
        <f t="shared" si="41"/>
        <v>0</v>
      </c>
      <c r="AJ431" s="198">
        <v>0</v>
      </c>
      <c r="AK431" s="196">
        <v>0</v>
      </c>
      <c r="AL431" s="197">
        <v>0</v>
      </c>
      <c r="AN431" s="174">
        <f t="shared" si="36"/>
        <v>0</v>
      </c>
      <c r="AO431" s="174">
        <f t="shared" si="37"/>
        <v>0</v>
      </c>
      <c r="AQ431" s="92">
        <f t="shared" si="38"/>
        <v>0</v>
      </c>
      <c r="AR431" s="92">
        <f t="shared" si="39"/>
        <v>0</v>
      </c>
      <c r="AS431" s="92">
        <f t="shared" si="40"/>
        <v>0</v>
      </c>
      <c r="AU431" s="233">
        <v>0</v>
      </c>
      <c r="AV431" s="234">
        <v>0</v>
      </c>
      <c r="AW431" s="234">
        <v>0</v>
      </c>
      <c r="AX431" s="235">
        <v>0</v>
      </c>
      <c r="AY431" s="233">
        <v>0</v>
      </c>
      <c r="AZ431" s="234">
        <v>0</v>
      </c>
      <c r="BA431" s="234">
        <v>0</v>
      </c>
      <c r="BB431" s="234">
        <v>0</v>
      </c>
      <c r="BC431" s="234">
        <v>0</v>
      </c>
      <c r="BD431" s="235">
        <v>0</v>
      </c>
      <c r="BE431" s="233">
        <v>0</v>
      </c>
      <c r="BF431" s="234">
        <v>0</v>
      </c>
      <c r="BG431" s="234">
        <v>0</v>
      </c>
      <c r="BH431" s="235">
        <v>0</v>
      </c>
      <c r="BI431" s="233">
        <v>0</v>
      </c>
      <c r="BJ431" s="234">
        <v>0</v>
      </c>
      <c r="BK431" s="234">
        <v>0</v>
      </c>
      <c r="BL431" s="234">
        <v>0</v>
      </c>
      <c r="BM431" s="234">
        <v>0</v>
      </c>
      <c r="BN431" s="235">
        <v>0</v>
      </c>
      <c r="BO431" s="233">
        <v>0</v>
      </c>
      <c r="BP431" s="234">
        <v>0</v>
      </c>
      <c r="BQ431" s="234">
        <v>0</v>
      </c>
      <c r="BR431" s="235">
        <v>0</v>
      </c>
      <c r="BS431" s="233">
        <v>0</v>
      </c>
      <c r="BT431" s="234">
        <v>0</v>
      </c>
      <c r="BU431" s="234">
        <v>0</v>
      </c>
      <c r="BV431" s="234">
        <v>0</v>
      </c>
      <c r="BW431" s="234">
        <v>0</v>
      </c>
      <c r="BX431" s="235">
        <v>0</v>
      </c>
    </row>
    <row r="432" spans="1:76">
      <c r="A432" s="186" t="s">
        <v>1258</v>
      </c>
      <c r="B432" s="187">
        <v>0</v>
      </c>
      <c r="C432" s="187">
        <v>0</v>
      </c>
      <c r="D432" s="186">
        <v>0</v>
      </c>
      <c r="E432" s="186">
        <v>0</v>
      </c>
      <c r="F432" s="187">
        <v>0</v>
      </c>
      <c r="G432" s="187">
        <v>0</v>
      </c>
      <c r="H432" s="195">
        <v>0</v>
      </c>
      <c r="I432" s="187">
        <v>0</v>
      </c>
      <c r="J432" s="187">
        <v>0</v>
      </c>
      <c r="K432" s="187">
        <v>0</v>
      </c>
      <c r="L432" s="187">
        <v>0</v>
      </c>
      <c r="M432" s="187">
        <v>0</v>
      </c>
      <c r="N432" s="187">
        <v>0</v>
      </c>
      <c r="O432" s="187">
        <v>0</v>
      </c>
      <c r="P432" s="187">
        <v>0</v>
      </c>
      <c r="Q432" s="187">
        <v>0</v>
      </c>
      <c r="R432" s="187">
        <v>0</v>
      </c>
      <c r="S432" s="187">
        <v>0</v>
      </c>
      <c r="T432" s="187">
        <v>0</v>
      </c>
      <c r="U432" s="187">
        <v>0</v>
      </c>
      <c r="V432" s="187">
        <v>0</v>
      </c>
      <c r="W432" s="187">
        <v>0</v>
      </c>
      <c r="X432" s="187">
        <v>0</v>
      </c>
      <c r="Y432" s="187">
        <v>0</v>
      </c>
      <c r="Z432" s="187">
        <v>0</v>
      </c>
      <c r="AA432" s="187">
        <v>0</v>
      </c>
      <c r="AB432" s="187">
        <v>0</v>
      </c>
      <c r="AC432" s="187">
        <v>0</v>
      </c>
      <c r="AD432" s="187">
        <v>0</v>
      </c>
      <c r="AE432" s="187">
        <v>0</v>
      </c>
      <c r="AF432" s="187">
        <v>0</v>
      </c>
      <c r="AG432" s="175">
        <v>1</v>
      </c>
      <c r="AH432" s="188">
        <v>404</v>
      </c>
      <c r="AI432" s="92">
        <f t="shared" si="41"/>
        <v>0</v>
      </c>
      <c r="AJ432" s="198">
        <v>0</v>
      </c>
      <c r="AK432" s="196">
        <v>0</v>
      </c>
      <c r="AL432" s="197">
        <v>0</v>
      </c>
      <c r="AN432" s="174">
        <f t="shared" si="36"/>
        <v>0</v>
      </c>
      <c r="AO432" s="174">
        <f t="shared" si="37"/>
        <v>0</v>
      </c>
      <c r="AQ432" s="92">
        <f t="shared" si="38"/>
        <v>0</v>
      </c>
      <c r="AR432" s="92">
        <f t="shared" si="39"/>
        <v>0</v>
      </c>
      <c r="AS432" s="92">
        <f t="shared" si="40"/>
        <v>0</v>
      </c>
      <c r="AU432" s="233">
        <v>0</v>
      </c>
      <c r="AV432" s="234">
        <v>0</v>
      </c>
      <c r="AW432" s="234">
        <v>0</v>
      </c>
      <c r="AX432" s="235">
        <v>0</v>
      </c>
      <c r="AY432" s="233">
        <v>0</v>
      </c>
      <c r="AZ432" s="234">
        <v>0</v>
      </c>
      <c r="BA432" s="234">
        <v>0</v>
      </c>
      <c r="BB432" s="234">
        <v>0</v>
      </c>
      <c r="BC432" s="234">
        <v>0</v>
      </c>
      <c r="BD432" s="235">
        <v>0</v>
      </c>
      <c r="BE432" s="233">
        <v>0</v>
      </c>
      <c r="BF432" s="234">
        <v>0</v>
      </c>
      <c r="BG432" s="234">
        <v>0</v>
      </c>
      <c r="BH432" s="235">
        <v>0</v>
      </c>
      <c r="BI432" s="233">
        <v>0</v>
      </c>
      <c r="BJ432" s="234">
        <v>0</v>
      </c>
      <c r="BK432" s="234">
        <v>0</v>
      </c>
      <c r="BL432" s="234">
        <v>0</v>
      </c>
      <c r="BM432" s="234">
        <v>0</v>
      </c>
      <c r="BN432" s="235">
        <v>0</v>
      </c>
      <c r="BO432" s="233">
        <v>0</v>
      </c>
      <c r="BP432" s="234">
        <v>0</v>
      </c>
      <c r="BQ432" s="234">
        <v>0</v>
      </c>
      <c r="BR432" s="235">
        <v>0</v>
      </c>
      <c r="BS432" s="233">
        <v>0</v>
      </c>
      <c r="BT432" s="234">
        <v>0</v>
      </c>
      <c r="BU432" s="234">
        <v>0</v>
      </c>
      <c r="BV432" s="234">
        <v>0</v>
      </c>
      <c r="BW432" s="234">
        <v>0</v>
      </c>
      <c r="BX432" s="235">
        <v>0</v>
      </c>
    </row>
    <row r="433" spans="1:76">
      <c r="A433" s="186" t="s">
        <v>1259</v>
      </c>
      <c r="B433" s="187">
        <v>1</v>
      </c>
      <c r="C433" s="187">
        <v>0</v>
      </c>
      <c r="D433" s="186">
        <v>44</v>
      </c>
      <c r="E433" s="186">
        <v>49</v>
      </c>
      <c r="F433" s="187">
        <v>99733</v>
      </c>
      <c r="G433" s="187">
        <v>82447</v>
      </c>
      <c r="H433" s="195">
        <v>9461</v>
      </c>
      <c r="I433" s="187">
        <v>2961.1399999999994</v>
      </c>
      <c r="J433" s="187">
        <v>4752</v>
      </c>
      <c r="K433" s="187">
        <v>107098</v>
      </c>
      <c r="L433" s="187">
        <v>92651</v>
      </c>
      <c r="M433" s="187">
        <v>88271</v>
      </c>
      <c r="N433" s="187">
        <v>113111</v>
      </c>
      <c r="O433" s="187">
        <v>5718</v>
      </c>
      <c r="P433" s="187">
        <v>3128.99</v>
      </c>
      <c r="Q433" s="187">
        <v>0</v>
      </c>
      <c r="R433" s="187">
        <v>3102</v>
      </c>
      <c r="S433" s="187">
        <v>5895</v>
      </c>
      <c r="T433" s="187">
        <v>557.99</v>
      </c>
      <c r="U433" s="187">
        <v>0</v>
      </c>
      <c r="V433" s="187">
        <v>614</v>
      </c>
      <c r="W433" s="187">
        <v>0</v>
      </c>
      <c r="X433" s="187">
        <v>3199</v>
      </c>
      <c r="Y433" s="187">
        <v>2741</v>
      </c>
      <c r="Z433" s="187">
        <v>5210</v>
      </c>
      <c r="AA433" s="187">
        <v>614</v>
      </c>
      <c r="AB433" s="187">
        <v>614</v>
      </c>
      <c r="AC433" s="187">
        <v>614</v>
      </c>
      <c r="AD433" s="187">
        <v>614</v>
      </c>
      <c r="AE433" s="187">
        <v>614</v>
      </c>
      <c r="AF433" s="187">
        <v>1682</v>
      </c>
      <c r="AG433" s="175">
        <v>8.6</v>
      </c>
      <c r="AH433" s="188">
        <v>405</v>
      </c>
      <c r="AI433" s="92">
        <f t="shared" si="41"/>
        <v>0</v>
      </c>
      <c r="AJ433" s="198">
        <v>-432</v>
      </c>
      <c r="AK433" s="196">
        <v>685</v>
      </c>
      <c r="AL433" s="197">
        <v>361</v>
      </c>
      <c r="AN433" s="174">
        <f t="shared" si="36"/>
        <v>9460.99</v>
      </c>
      <c r="AO433" s="174">
        <f t="shared" si="37"/>
        <v>1.0000000000218279E-2</v>
      </c>
      <c r="AQ433" s="92">
        <f t="shared" si="38"/>
        <v>99732.999999999985</v>
      </c>
      <c r="AR433" s="92">
        <f t="shared" si="39"/>
        <v>0</v>
      </c>
      <c r="AS433" s="92">
        <f t="shared" si="40"/>
        <v>17285.999999999996</v>
      </c>
      <c r="AU433" s="233">
        <v>5895</v>
      </c>
      <c r="AV433" s="234">
        <v>5895</v>
      </c>
      <c r="AW433" s="234">
        <v>685</v>
      </c>
      <c r="AX433" s="235">
        <v>5210</v>
      </c>
      <c r="AY433" s="233">
        <v>685</v>
      </c>
      <c r="AZ433" s="234">
        <v>685</v>
      </c>
      <c r="BA433" s="234">
        <v>685</v>
      </c>
      <c r="BB433" s="234">
        <v>685</v>
      </c>
      <c r="BC433" s="234">
        <v>685</v>
      </c>
      <c r="BD433" s="235">
        <v>1785</v>
      </c>
      <c r="BE433" s="233">
        <v>3102</v>
      </c>
      <c r="BF433" s="234">
        <v>3102</v>
      </c>
      <c r="BG433" s="234">
        <v>361</v>
      </c>
      <c r="BH433" s="235">
        <v>2741</v>
      </c>
      <c r="BI433" s="233">
        <v>361</v>
      </c>
      <c r="BJ433" s="234">
        <v>361</v>
      </c>
      <c r="BK433" s="234">
        <v>361</v>
      </c>
      <c r="BL433" s="234">
        <v>361</v>
      </c>
      <c r="BM433" s="234">
        <v>361</v>
      </c>
      <c r="BN433" s="235">
        <v>936</v>
      </c>
      <c r="BO433" s="233">
        <v>-4063</v>
      </c>
      <c r="BP433" s="234">
        <v>-3631</v>
      </c>
      <c r="BQ433" s="234">
        <v>-432</v>
      </c>
      <c r="BR433" s="235">
        <v>-3199</v>
      </c>
      <c r="BS433" s="233">
        <v>-432</v>
      </c>
      <c r="BT433" s="234">
        <v>-432</v>
      </c>
      <c r="BU433" s="234">
        <v>-432</v>
      </c>
      <c r="BV433" s="234">
        <v>-432</v>
      </c>
      <c r="BW433" s="234">
        <v>-432</v>
      </c>
      <c r="BX433" s="235">
        <v>-1039</v>
      </c>
    </row>
    <row r="434" spans="1:76">
      <c r="A434" s="186" t="s">
        <v>1260</v>
      </c>
      <c r="B434" s="187">
        <v>0</v>
      </c>
      <c r="C434" s="187">
        <v>0</v>
      </c>
      <c r="D434" s="186">
        <v>0</v>
      </c>
      <c r="E434" s="186">
        <v>0</v>
      </c>
      <c r="F434" s="187">
        <v>0</v>
      </c>
      <c r="G434" s="187">
        <v>0</v>
      </c>
      <c r="H434" s="195">
        <v>0</v>
      </c>
      <c r="I434" s="187">
        <v>0</v>
      </c>
      <c r="J434" s="187">
        <v>0</v>
      </c>
      <c r="K434" s="187">
        <v>0</v>
      </c>
      <c r="L434" s="187">
        <v>0</v>
      </c>
      <c r="M434" s="187">
        <v>0</v>
      </c>
      <c r="N434" s="187">
        <v>0</v>
      </c>
      <c r="O434" s="187">
        <v>0</v>
      </c>
      <c r="P434" s="187">
        <v>0</v>
      </c>
      <c r="Q434" s="187">
        <v>0</v>
      </c>
      <c r="R434" s="187">
        <v>0</v>
      </c>
      <c r="S434" s="187">
        <v>0</v>
      </c>
      <c r="T434" s="187">
        <v>0</v>
      </c>
      <c r="U434" s="187">
        <v>0</v>
      </c>
      <c r="V434" s="187">
        <v>0</v>
      </c>
      <c r="W434" s="187">
        <v>0</v>
      </c>
      <c r="X434" s="187">
        <v>0</v>
      </c>
      <c r="Y434" s="187">
        <v>0</v>
      </c>
      <c r="Z434" s="187">
        <v>0</v>
      </c>
      <c r="AA434" s="187">
        <v>0</v>
      </c>
      <c r="AB434" s="187">
        <v>0</v>
      </c>
      <c r="AC434" s="187">
        <v>0</v>
      </c>
      <c r="AD434" s="187">
        <v>0</v>
      </c>
      <c r="AE434" s="187">
        <v>0</v>
      </c>
      <c r="AF434" s="187">
        <v>0</v>
      </c>
      <c r="AG434" s="175">
        <v>1</v>
      </c>
      <c r="AH434" s="188">
        <v>406</v>
      </c>
      <c r="AI434" s="92">
        <f t="shared" si="41"/>
        <v>0</v>
      </c>
      <c r="AJ434" s="198">
        <v>0</v>
      </c>
      <c r="AK434" s="196">
        <v>0</v>
      </c>
      <c r="AL434" s="197">
        <v>0</v>
      </c>
      <c r="AN434" s="174">
        <f t="shared" si="36"/>
        <v>0</v>
      </c>
      <c r="AO434" s="174">
        <f t="shared" si="37"/>
        <v>0</v>
      </c>
      <c r="AQ434" s="92">
        <f t="shared" si="38"/>
        <v>0</v>
      </c>
      <c r="AR434" s="92">
        <f t="shared" si="39"/>
        <v>0</v>
      </c>
      <c r="AS434" s="92">
        <f t="shared" si="40"/>
        <v>0</v>
      </c>
      <c r="AU434" s="233">
        <v>0</v>
      </c>
      <c r="AV434" s="234">
        <v>0</v>
      </c>
      <c r="AW434" s="234">
        <v>0</v>
      </c>
      <c r="AX434" s="235">
        <v>0</v>
      </c>
      <c r="AY434" s="233">
        <v>0</v>
      </c>
      <c r="AZ434" s="234">
        <v>0</v>
      </c>
      <c r="BA434" s="234">
        <v>0</v>
      </c>
      <c r="BB434" s="234">
        <v>0</v>
      </c>
      <c r="BC434" s="234">
        <v>0</v>
      </c>
      <c r="BD434" s="235">
        <v>0</v>
      </c>
      <c r="BE434" s="233">
        <v>0</v>
      </c>
      <c r="BF434" s="234">
        <v>0</v>
      </c>
      <c r="BG434" s="234">
        <v>0</v>
      </c>
      <c r="BH434" s="235">
        <v>0</v>
      </c>
      <c r="BI434" s="233">
        <v>0</v>
      </c>
      <c r="BJ434" s="234">
        <v>0</v>
      </c>
      <c r="BK434" s="234">
        <v>0</v>
      </c>
      <c r="BL434" s="234">
        <v>0</v>
      </c>
      <c r="BM434" s="234">
        <v>0</v>
      </c>
      <c r="BN434" s="235">
        <v>0</v>
      </c>
      <c r="BO434" s="233">
        <v>0</v>
      </c>
      <c r="BP434" s="234">
        <v>0</v>
      </c>
      <c r="BQ434" s="234">
        <v>0</v>
      </c>
      <c r="BR434" s="235">
        <v>0</v>
      </c>
      <c r="BS434" s="233">
        <v>0</v>
      </c>
      <c r="BT434" s="234">
        <v>0</v>
      </c>
      <c r="BU434" s="234">
        <v>0</v>
      </c>
      <c r="BV434" s="234">
        <v>0</v>
      </c>
      <c r="BW434" s="234">
        <v>0</v>
      </c>
      <c r="BX434" s="235">
        <v>0</v>
      </c>
    </row>
    <row r="435" spans="1:76">
      <c r="A435" s="186" t="s">
        <v>1261</v>
      </c>
      <c r="B435" s="187">
        <v>0</v>
      </c>
      <c r="C435" s="187">
        <v>0</v>
      </c>
      <c r="D435" s="186">
        <v>0</v>
      </c>
      <c r="E435" s="186">
        <v>0</v>
      </c>
      <c r="F435" s="187">
        <v>0</v>
      </c>
      <c r="G435" s="187">
        <v>0</v>
      </c>
      <c r="H435" s="195">
        <v>0</v>
      </c>
      <c r="I435" s="187">
        <v>0</v>
      </c>
      <c r="J435" s="187">
        <v>0</v>
      </c>
      <c r="K435" s="187">
        <v>0</v>
      </c>
      <c r="L435" s="187">
        <v>0</v>
      </c>
      <c r="M435" s="187">
        <v>0</v>
      </c>
      <c r="N435" s="187">
        <v>0</v>
      </c>
      <c r="O435" s="187">
        <v>0</v>
      </c>
      <c r="P435" s="187">
        <v>0</v>
      </c>
      <c r="Q435" s="187">
        <v>0</v>
      </c>
      <c r="R435" s="187">
        <v>0</v>
      </c>
      <c r="S435" s="187">
        <v>0</v>
      </c>
      <c r="T435" s="187">
        <v>0</v>
      </c>
      <c r="U435" s="187">
        <v>0</v>
      </c>
      <c r="V435" s="187">
        <v>0</v>
      </c>
      <c r="W435" s="187">
        <v>0</v>
      </c>
      <c r="X435" s="187">
        <v>0</v>
      </c>
      <c r="Y435" s="187">
        <v>0</v>
      </c>
      <c r="Z435" s="187">
        <v>0</v>
      </c>
      <c r="AA435" s="187">
        <v>0</v>
      </c>
      <c r="AB435" s="187">
        <v>0</v>
      </c>
      <c r="AC435" s="187">
        <v>0</v>
      </c>
      <c r="AD435" s="187">
        <v>0</v>
      </c>
      <c r="AE435" s="187">
        <v>0</v>
      </c>
      <c r="AF435" s="187">
        <v>0</v>
      </c>
      <c r="AG435" s="175">
        <v>1</v>
      </c>
      <c r="AH435" s="188">
        <v>407</v>
      </c>
      <c r="AI435" s="92">
        <f t="shared" si="41"/>
        <v>0</v>
      </c>
      <c r="AJ435" s="198">
        <v>0</v>
      </c>
      <c r="AK435" s="196">
        <v>0</v>
      </c>
      <c r="AL435" s="197">
        <v>0</v>
      </c>
      <c r="AN435" s="174">
        <f t="shared" si="36"/>
        <v>0</v>
      </c>
      <c r="AO435" s="174">
        <f t="shared" si="37"/>
        <v>0</v>
      </c>
      <c r="AQ435" s="92">
        <f t="shared" si="38"/>
        <v>0</v>
      </c>
      <c r="AR435" s="92">
        <f t="shared" si="39"/>
        <v>0</v>
      </c>
      <c r="AS435" s="92">
        <f t="shared" si="40"/>
        <v>0</v>
      </c>
      <c r="AU435" s="233">
        <v>0</v>
      </c>
      <c r="AV435" s="234">
        <v>0</v>
      </c>
      <c r="AW435" s="234">
        <v>0</v>
      </c>
      <c r="AX435" s="235">
        <v>0</v>
      </c>
      <c r="AY435" s="233">
        <v>0</v>
      </c>
      <c r="AZ435" s="234">
        <v>0</v>
      </c>
      <c r="BA435" s="234">
        <v>0</v>
      </c>
      <c r="BB435" s="234">
        <v>0</v>
      </c>
      <c r="BC435" s="234">
        <v>0</v>
      </c>
      <c r="BD435" s="235">
        <v>0</v>
      </c>
      <c r="BE435" s="233">
        <v>0</v>
      </c>
      <c r="BF435" s="234">
        <v>0</v>
      </c>
      <c r="BG435" s="234">
        <v>0</v>
      </c>
      <c r="BH435" s="235">
        <v>0</v>
      </c>
      <c r="BI435" s="233">
        <v>0</v>
      </c>
      <c r="BJ435" s="234">
        <v>0</v>
      </c>
      <c r="BK435" s="234">
        <v>0</v>
      </c>
      <c r="BL435" s="234">
        <v>0</v>
      </c>
      <c r="BM435" s="234">
        <v>0</v>
      </c>
      <c r="BN435" s="235">
        <v>0</v>
      </c>
      <c r="BO435" s="233">
        <v>0</v>
      </c>
      <c r="BP435" s="234">
        <v>0</v>
      </c>
      <c r="BQ435" s="234">
        <v>0</v>
      </c>
      <c r="BR435" s="235">
        <v>0</v>
      </c>
      <c r="BS435" s="233">
        <v>0</v>
      </c>
      <c r="BT435" s="234">
        <v>0</v>
      </c>
      <c r="BU435" s="234">
        <v>0</v>
      </c>
      <c r="BV435" s="234">
        <v>0</v>
      </c>
      <c r="BW435" s="234">
        <v>0</v>
      </c>
      <c r="BX435" s="235">
        <v>0</v>
      </c>
    </row>
    <row r="436" spans="1:76">
      <c r="A436" s="186" t="s">
        <v>1262</v>
      </c>
      <c r="B436" s="187">
        <v>1</v>
      </c>
      <c r="C436" s="187">
        <v>0</v>
      </c>
      <c r="D436" s="186">
        <v>15</v>
      </c>
      <c r="E436" s="186">
        <v>17</v>
      </c>
      <c r="F436" s="187">
        <v>105655</v>
      </c>
      <c r="G436" s="187">
        <v>59752</v>
      </c>
      <c r="H436" s="195">
        <v>10959</v>
      </c>
      <c r="I436" s="187">
        <v>5943.6799999999985</v>
      </c>
      <c r="J436" s="187">
        <v>33290</v>
      </c>
      <c r="K436" s="187">
        <v>111233</v>
      </c>
      <c r="L436" s="187">
        <v>100186</v>
      </c>
      <c r="M436" s="187">
        <v>98247</v>
      </c>
      <c r="N436" s="187">
        <v>113784</v>
      </c>
      <c r="O436" s="187">
        <v>3853</v>
      </c>
      <c r="P436" s="187">
        <v>2255.96</v>
      </c>
      <c r="Q436" s="187">
        <v>0</v>
      </c>
      <c r="R436" s="187">
        <v>30972</v>
      </c>
      <c r="S436" s="187">
        <v>9297</v>
      </c>
      <c r="T436" s="187">
        <v>474.95999999999981</v>
      </c>
      <c r="U436" s="187">
        <v>0</v>
      </c>
      <c r="V436" s="187">
        <v>4850</v>
      </c>
      <c r="W436" s="187">
        <v>0</v>
      </c>
      <c r="X436" s="187">
        <v>1816</v>
      </c>
      <c r="Y436" s="187">
        <v>27001</v>
      </c>
      <c r="Z436" s="187">
        <v>8105</v>
      </c>
      <c r="AA436" s="187">
        <v>4850</v>
      </c>
      <c r="AB436" s="187">
        <v>4850</v>
      </c>
      <c r="AC436" s="187">
        <v>4850</v>
      </c>
      <c r="AD436" s="187">
        <v>4850</v>
      </c>
      <c r="AE436" s="187">
        <v>4850</v>
      </c>
      <c r="AF436" s="187">
        <v>9040</v>
      </c>
      <c r="AG436" s="175">
        <v>7.8</v>
      </c>
      <c r="AH436" s="188">
        <v>408</v>
      </c>
      <c r="AI436" s="92">
        <f t="shared" si="41"/>
        <v>0</v>
      </c>
      <c r="AJ436" s="198">
        <v>-313</v>
      </c>
      <c r="AK436" s="196">
        <v>1192</v>
      </c>
      <c r="AL436" s="197">
        <v>3971</v>
      </c>
      <c r="AN436" s="174">
        <f t="shared" si="36"/>
        <v>10958.96</v>
      </c>
      <c r="AO436" s="174">
        <f t="shared" si="37"/>
        <v>4.0000000000873115E-2</v>
      </c>
      <c r="AQ436" s="92">
        <f t="shared" si="38"/>
        <v>105654.99999999999</v>
      </c>
      <c r="AR436" s="92">
        <f t="shared" si="39"/>
        <v>0</v>
      </c>
      <c r="AS436" s="92">
        <f t="shared" si="40"/>
        <v>45903</v>
      </c>
      <c r="AU436" s="233">
        <v>9297</v>
      </c>
      <c r="AV436" s="234">
        <v>9297</v>
      </c>
      <c r="AW436" s="234">
        <v>1192</v>
      </c>
      <c r="AX436" s="235">
        <v>8105</v>
      </c>
      <c r="AY436" s="233">
        <v>1192</v>
      </c>
      <c r="AZ436" s="234">
        <v>1192</v>
      </c>
      <c r="BA436" s="234">
        <v>1192</v>
      </c>
      <c r="BB436" s="234">
        <v>1192</v>
      </c>
      <c r="BC436" s="234">
        <v>1192</v>
      </c>
      <c r="BD436" s="235">
        <v>2145</v>
      </c>
      <c r="BE436" s="233">
        <v>30972</v>
      </c>
      <c r="BF436" s="234">
        <v>30972</v>
      </c>
      <c r="BG436" s="234">
        <v>3971</v>
      </c>
      <c r="BH436" s="235">
        <v>27001</v>
      </c>
      <c r="BI436" s="233">
        <v>3971</v>
      </c>
      <c r="BJ436" s="234">
        <v>3971</v>
      </c>
      <c r="BK436" s="234">
        <v>3971</v>
      </c>
      <c r="BL436" s="234">
        <v>3971</v>
      </c>
      <c r="BM436" s="234">
        <v>3971</v>
      </c>
      <c r="BN436" s="235">
        <v>7146</v>
      </c>
      <c r="BO436" s="233">
        <v>-2442</v>
      </c>
      <c r="BP436" s="234">
        <v>-2129</v>
      </c>
      <c r="BQ436" s="234">
        <v>-313</v>
      </c>
      <c r="BR436" s="235">
        <v>-1816</v>
      </c>
      <c r="BS436" s="233">
        <v>-313</v>
      </c>
      <c r="BT436" s="234">
        <v>-313</v>
      </c>
      <c r="BU436" s="234">
        <v>-313</v>
      </c>
      <c r="BV436" s="234">
        <v>-313</v>
      </c>
      <c r="BW436" s="234">
        <v>-313</v>
      </c>
      <c r="BX436" s="235">
        <v>-251</v>
      </c>
    </row>
    <row r="437" spans="1:76">
      <c r="A437" s="186" t="s">
        <v>1263</v>
      </c>
      <c r="B437" s="187">
        <v>0</v>
      </c>
      <c r="C437" s="187">
        <v>0</v>
      </c>
      <c r="D437" s="186">
        <v>0</v>
      </c>
      <c r="E437" s="186">
        <v>0</v>
      </c>
      <c r="F437" s="187">
        <v>0</v>
      </c>
      <c r="G437" s="187">
        <v>0</v>
      </c>
      <c r="H437" s="195">
        <v>0</v>
      </c>
      <c r="I437" s="187">
        <v>0</v>
      </c>
      <c r="J437" s="187">
        <v>0</v>
      </c>
      <c r="K437" s="187">
        <v>0</v>
      </c>
      <c r="L437" s="187">
        <v>0</v>
      </c>
      <c r="M437" s="187">
        <v>0</v>
      </c>
      <c r="N437" s="187">
        <v>0</v>
      </c>
      <c r="O437" s="187">
        <v>0</v>
      </c>
      <c r="P437" s="187">
        <v>0</v>
      </c>
      <c r="Q437" s="187">
        <v>0</v>
      </c>
      <c r="R437" s="187">
        <v>0</v>
      </c>
      <c r="S437" s="187">
        <v>0</v>
      </c>
      <c r="T437" s="187">
        <v>0</v>
      </c>
      <c r="U437" s="187">
        <v>0</v>
      </c>
      <c r="V437" s="187">
        <v>0</v>
      </c>
      <c r="W437" s="187">
        <v>0</v>
      </c>
      <c r="X437" s="187">
        <v>0</v>
      </c>
      <c r="Y437" s="187">
        <v>0</v>
      </c>
      <c r="Z437" s="187">
        <v>0</v>
      </c>
      <c r="AA437" s="187">
        <v>0</v>
      </c>
      <c r="AB437" s="187">
        <v>0</v>
      </c>
      <c r="AC437" s="187">
        <v>0</v>
      </c>
      <c r="AD437" s="187">
        <v>0</v>
      </c>
      <c r="AE437" s="187">
        <v>0</v>
      </c>
      <c r="AF437" s="187">
        <v>0</v>
      </c>
      <c r="AG437" s="175">
        <v>1</v>
      </c>
      <c r="AH437" s="188">
        <v>409</v>
      </c>
      <c r="AI437" s="92">
        <f t="shared" si="41"/>
        <v>0</v>
      </c>
      <c r="AJ437" s="198">
        <v>0</v>
      </c>
      <c r="AK437" s="196">
        <v>0</v>
      </c>
      <c r="AL437" s="197">
        <v>0</v>
      </c>
      <c r="AN437" s="174">
        <f t="shared" si="36"/>
        <v>0</v>
      </c>
      <c r="AO437" s="174">
        <f t="shared" si="37"/>
        <v>0</v>
      </c>
      <c r="AQ437" s="92">
        <f t="shared" si="38"/>
        <v>0</v>
      </c>
      <c r="AR437" s="92">
        <f t="shared" si="39"/>
        <v>0</v>
      </c>
      <c r="AS437" s="92">
        <f t="shared" si="40"/>
        <v>0</v>
      </c>
      <c r="AU437" s="233">
        <v>0</v>
      </c>
      <c r="AV437" s="234">
        <v>0</v>
      </c>
      <c r="AW437" s="234">
        <v>0</v>
      </c>
      <c r="AX437" s="235">
        <v>0</v>
      </c>
      <c r="AY437" s="233">
        <v>0</v>
      </c>
      <c r="AZ437" s="234">
        <v>0</v>
      </c>
      <c r="BA437" s="234">
        <v>0</v>
      </c>
      <c r="BB437" s="234">
        <v>0</v>
      </c>
      <c r="BC437" s="234">
        <v>0</v>
      </c>
      <c r="BD437" s="235">
        <v>0</v>
      </c>
      <c r="BE437" s="233">
        <v>0</v>
      </c>
      <c r="BF437" s="234">
        <v>0</v>
      </c>
      <c r="BG437" s="234">
        <v>0</v>
      </c>
      <c r="BH437" s="235">
        <v>0</v>
      </c>
      <c r="BI437" s="233">
        <v>0</v>
      </c>
      <c r="BJ437" s="234">
        <v>0</v>
      </c>
      <c r="BK437" s="234">
        <v>0</v>
      </c>
      <c r="BL437" s="234">
        <v>0</v>
      </c>
      <c r="BM437" s="234">
        <v>0</v>
      </c>
      <c r="BN437" s="235">
        <v>0</v>
      </c>
      <c r="BO437" s="233">
        <v>0</v>
      </c>
      <c r="BP437" s="234">
        <v>0</v>
      </c>
      <c r="BQ437" s="234">
        <v>0</v>
      </c>
      <c r="BR437" s="235">
        <v>0</v>
      </c>
      <c r="BS437" s="233">
        <v>0</v>
      </c>
      <c r="BT437" s="234">
        <v>0</v>
      </c>
      <c r="BU437" s="234">
        <v>0</v>
      </c>
      <c r="BV437" s="234">
        <v>0</v>
      </c>
      <c r="BW437" s="234">
        <v>0</v>
      </c>
      <c r="BX437" s="235">
        <v>0</v>
      </c>
    </row>
    <row r="438" spans="1:76">
      <c r="A438" s="186" t="s">
        <v>1264</v>
      </c>
      <c r="B438" s="187">
        <v>0</v>
      </c>
      <c r="C438" s="187">
        <v>0</v>
      </c>
      <c r="D438" s="186">
        <v>8</v>
      </c>
      <c r="E438" s="186">
        <v>9</v>
      </c>
      <c r="F438" s="187">
        <v>7127</v>
      </c>
      <c r="G438" s="187">
        <v>5921</v>
      </c>
      <c r="H438" s="195">
        <v>831</v>
      </c>
      <c r="I438" s="187">
        <v>5.9999999999997833E-2</v>
      </c>
      <c r="J438" s="187">
        <v>-95</v>
      </c>
      <c r="K438" s="187">
        <v>8082</v>
      </c>
      <c r="L438" s="187">
        <v>6288</v>
      </c>
      <c r="M438" s="187">
        <v>5807</v>
      </c>
      <c r="N438" s="187">
        <v>8834</v>
      </c>
      <c r="O438" s="187">
        <v>617</v>
      </c>
      <c r="P438" s="187">
        <v>233.18</v>
      </c>
      <c r="Q438" s="187">
        <v>0</v>
      </c>
      <c r="R438" s="187">
        <v>542</v>
      </c>
      <c r="S438" s="187">
        <v>-186</v>
      </c>
      <c r="T438" s="187">
        <v>0.1800000000000006</v>
      </c>
      <c r="U438" s="187">
        <v>0</v>
      </c>
      <c r="V438" s="187">
        <v>-19</v>
      </c>
      <c r="W438" s="187">
        <v>0</v>
      </c>
      <c r="X438" s="187">
        <v>586</v>
      </c>
      <c r="Y438" s="187">
        <v>491</v>
      </c>
      <c r="Z438" s="187">
        <v>0</v>
      </c>
      <c r="AA438" s="187">
        <v>-19</v>
      </c>
      <c r="AB438" s="187">
        <v>-19</v>
      </c>
      <c r="AC438" s="187">
        <v>-19</v>
      </c>
      <c r="AD438" s="187">
        <v>-19</v>
      </c>
      <c r="AE438" s="187">
        <v>-19</v>
      </c>
      <c r="AF438" s="187">
        <v>0</v>
      </c>
      <c r="AG438" s="175">
        <v>10.7</v>
      </c>
      <c r="AH438" s="188">
        <v>548</v>
      </c>
      <c r="AI438" s="92">
        <f t="shared" si="41"/>
        <v>0</v>
      </c>
      <c r="AJ438" s="198">
        <v>-53</v>
      </c>
      <c r="AK438" s="196">
        <v>-17</v>
      </c>
      <c r="AL438" s="197">
        <v>51</v>
      </c>
      <c r="AN438" s="174">
        <f t="shared" si="36"/>
        <v>831.18000000000006</v>
      </c>
      <c r="AO438" s="174">
        <f t="shared" si="37"/>
        <v>-0.18000000000006366</v>
      </c>
      <c r="AQ438" s="92">
        <f t="shared" si="38"/>
        <v>7127</v>
      </c>
      <c r="AR438" s="92">
        <f t="shared" si="39"/>
        <v>0</v>
      </c>
      <c r="AS438" s="92">
        <f t="shared" si="40"/>
        <v>1206</v>
      </c>
      <c r="AU438" s="233">
        <v>-186</v>
      </c>
      <c r="AV438" s="234">
        <v>-186</v>
      </c>
      <c r="AW438" s="234">
        <v>-17</v>
      </c>
      <c r="AX438" s="235">
        <v>-169</v>
      </c>
      <c r="AY438" s="233">
        <v>-17</v>
      </c>
      <c r="AZ438" s="234">
        <v>-17</v>
      </c>
      <c r="BA438" s="234">
        <v>-17</v>
      </c>
      <c r="BB438" s="234">
        <v>-17</v>
      </c>
      <c r="BC438" s="234">
        <v>-17</v>
      </c>
      <c r="BD438" s="235">
        <v>-84</v>
      </c>
      <c r="BE438" s="233">
        <v>542</v>
      </c>
      <c r="BF438" s="234">
        <v>542</v>
      </c>
      <c r="BG438" s="234">
        <v>51</v>
      </c>
      <c r="BH438" s="235">
        <v>491</v>
      </c>
      <c r="BI438" s="233">
        <v>51</v>
      </c>
      <c r="BJ438" s="234">
        <v>51</v>
      </c>
      <c r="BK438" s="234">
        <v>51</v>
      </c>
      <c r="BL438" s="234">
        <v>51</v>
      </c>
      <c r="BM438" s="234">
        <v>51</v>
      </c>
      <c r="BN438" s="235">
        <v>236</v>
      </c>
      <c r="BO438" s="233">
        <v>-523</v>
      </c>
      <c r="BP438" s="234">
        <v>-470</v>
      </c>
      <c r="BQ438" s="234">
        <v>-53</v>
      </c>
      <c r="BR438" s="235">
        <v>-417</v>
      </c>
      <c r="BS438" s="233">
        <v>-53</v>
      </c>
      <c r="BT438" s="234">
        <v>-53</v>
      </c>
      <c r="BU438" s="234">
        <v>-53</v>
      </c>
      <c r="BV438" s="234">
        <v>-53</v>
      </c>
      <c r="BW438" s="234">
        <v>-53</v>
      </c>
      <c r="BX438" s="235">
        <v>-152</v>
      </c>
    </row>
    <row r="439" spans="1:76">
      <c r="A439" s="186" t="s">
        <v>1265</v>
      </c>
      <c r="B439" s="187">
        <v>0</v>
      </c>
      <c r="C439" s="187">
        <v>0</v>
      </c>
      <c r="D439" s="186">
        <v>310</v>
      </c>
      <c r="E439" s="186">
        <v>343</v>
      </c>
      <c r="F439" s="187">
        <v>177554</v>
      </c>
      <c r="G439" s="187">
        <v>212945</v>
      </c>
      <c r="H439" s="195">
        <v>33597</v>
      </c>
      <c r="I439" s="187">
        <v>822.21999999999639</v>
      </c>
      <c r="J439" s="187">
        <v>-76357</v>
      </c>
      <c r="K439" s="187">
        <v>191349</v>
      </c>
      <c r="L439" s="187">
        <v>164394</v>
      </c>
      <c r="M439" s="187">
        <v>155193</v>
      </c>
      <c r="N439" s="187">
        <v>203879</v>
      </c>
      <c r="O439" s="187">
        <v>33825</v>
      </c>
      <c r="P439" s="187">
        <v>8750.2699999999913</v>
      </c>
      <c r="Q439" s="187">
        <v>0</v>
      </c>
      <c r="R439" s="187">
        <v>-82824</v>
      </c>
      <c r="S439" s="187">
        <v>6817</v>
      </c>
      <c r="T439" s="187">
        <v>1959.2699999999913</v>
      </c>
      <c r="U439" s="187">
        <v>0</v>
      </c>
      <c r="V439" s="187">
        <v>-8978</v>
      </c>
      <c r="W439" s="187">
        <v>74196</v>
      </c>
      <c r="X439" s="187">
        <v>8268</v>
      </c>
      <c r="Y439" s="187">
        <v>0</v>
      </c>
      <c r="Z439" s="187">
        <v>6107</v>
      </c>
      <c r="AA439" s="187">
        <v>-8978</v>
      </c>
      <c r="AB439" s="187">
        <v>-8978</v>
      </c>
      <c r="AC439" s="187">
        <v>-8978</v>
      </c>
      <c r="AD439" s="187">
        <v>-8978</v>
      </c>
      <c r="AE439" s="187">
        <v>-8978</v>
      </c>
      <c r="AF439" s="187">
        <v>-31467</v>
      </c>
      <c r="AG439" s="175">
        <v>9.6</v>
      </c>
      <c r="AH439" s="188">
        <v>410</v>
      </c>
      <c r="AI439" s="92">
        <f t="shared" si="41"/>
        <v>0</v>
      </c>
      <c r="AJ439" s="198">
        <v>-1060</v>
      </c>
      <c r="AK439" s="196">
        <v>710</v>
      </c>
      <c r="AL439" s="197">
        <v>-8628</v>
      </c>
      <c r="AN439" s="174">
        <f t="shared" si="36"/>
        <v>33597.26999999999</v>
      </c>
      <c r="AO439" s="174">
        <f t="shared" si="37"/>
        <v>-0.26999999998952262</v>
      </c>
      <c r="AQ439" s="92">
        <f t="shared" si="38"/>
        <v>177554</v>
      </c>
      <c r="AR439" s="92">
        <f t="shared" si="39"/>
        <v>0</v>
      </c>
      <c r="AS439" s="92">
        <f t="shared" si="40"/>
        <v>-35391</v>
      </c>
      <c r="AU439" s="233">
        <v>6817</v>
      </c>
      <c r="AV439" s="234">
        <v>6817</v>
      </c>
      <c r="AW439" s="234">
        <v>710</v>
      </c>
      <c r="AX439" s="235">
        <v>6107</v>
      </c>
      <c r="AY439" s="233">
        <v>710</v>
      </c>
      <c r="AZ439" s="234">
        <v>710</v>
      </c>
      <c r="BA439" s="234">
        <v>710</v>
      </c>
      <c r="BB439" s="234">
        <v>710</v>
      </c>
      <c r="BC439" s="234">
        <v>710</v>
      </c>
      <c r="BD439" s="235">
        <v>2557</v>
      </c>
      <c r="BE439" s="233">
        <v>-82824</v>
      </c>
      <c r="BF439" s="234">
        <v>-82824</v>
      </c>
      <c r="BG439" s="234">
        <v>-8628</v>
      </c>
      <c r="BH439" s="235">
        <v>-74196</v>
      </c>
      <c r="BI439" s="233">
        <v>-8628</v>
      </c>
      <c r="BJ439" s="234">
        <v>-8628</v>
      </c>
      <c r="BK439" s="234">
        <v>-8628</v>
      </c>
      <c r="BL439" s="234">
        <v>-8628</v>
      </c>
      <c r="BM439" s="234">
        <v>-8628</v>
      </c>
      <c r="BN439" s="235">
        <v>-31056</v>
      </c>
      <c r="BO439" s="233">
        <v>-10388</v>
      </c>
      <c r="BP439" s="234">
        <v>-9328</v>
      </c>
      <c r="BQ439" s="234">
        <v>-1060</v>
      </c>
      <c r="BR439" s="235">
        <v>-8268</v>
      </c>
      <c r="BS439" s="233">
        <v>-1060</v>
      </c>
      <c r="BT439" s="234">
        <v>-1060</v>
      </c>
      <c r="BU439" s="234">
        <v>-1060</v>
      </c>
      <c r="BV439" s="234">
        <v>-1060</v>
      </c>
      <c r="BW439" s="234">
        <v>-1060</v>
      </c>
      <c r="BX439" s="235">
        <v>-2968</v>
      </c>
    </row>
    <row r="440" spans="1:76">
      <c r="A440" s="186" t="s">
        <v>1266</v>
      </c>
      <c r="B440" s="187">
        <v>1</v>
      </c>
      <c r="C440" s="187">
        <v>0</v>
      </c>
      <c r="D440" s="186">
        <v>66</v>
      </c>
      <c r="E440" s="186">
        <v>66</v>
      </c>
      <c r="F440" s="187">
        <v>101312</v>
      </c>
      <c r="G440" s="187">
        <v>144291</v>
      </c>
      <c r="H440" s="195">
        <v>9209</v>
      </c>
      <c r="I440" s="187">
        <v>4633.24</v>
      </c>
      <c r="J440" s="187">
        <v>-54648</v>
      </c>
      <c r="K440" s="187">
        <v>110073</v>
      </c>
      <c r="L440" s="187">
        <v>93316</v>
      </c>
      <c r="M440" s="187">
        <v>88787</v>
      </c>
      <c r="N440" s="187">
        <v>116512</v>
      </c>
      <c r="O440" s="187">
        <v>10019</v>
      </c>
      <c r="P440" s="187">
        <v>5420.8499999999985</v>
      </c>
      <c r="Q440" s="187">
        <v>0</v>
      </c>
      <c r="R440" s="187">
        <v>-57581</v>
      </c>
      <c r="S440" s="187">
        <v>3235</v>
      </c>
      <c r="T440" s="187">
        <v>4072.8499999999985</v>
      </c>
      <c r="U440" s="187">
        <v>0</v>
      </c>
      <c r="V440" s="187">
        <v>-6231</v>
      </c>
      <c r="W440" s="187">
        <v>51765</v>
      </c>
      <c r="X440" s="187">
        <v>5791</v>
      </c>
      <c r="Y440" s="187">
        <v>0</v>
      </c>
      <c r="Z440" s="187">
        <v>2908</v>
      </c>
      <c r="AA440" s="187">
        <v>-6231</v>
      </c>
      <c r="AB440" s="187">
        <v>-6231</v>
      </c>
      <c r="AC440" s="187">
        <v>-6231</v>
      </c>
      <c r="AD440" s="187">
        <v>-6231</v>
      </c>
      <c r="AE440" s="187">
        <v>-6231</v>
      </c>
      <c r="AF440" s="187">
        <v>-23493</v>
      </c>
      <c r="AG440" s="175">
        <v>9.9</v>
      </c>
      <c r="AH440" s="188">
        <v>549</v>
      </c>
      <c r="AI440" s="92">
        <f t="shared" si="41"/>
        <v>0</v>
      </c>
      <c r="AJ440" s="198">
        <v>-742</v>
      </c>
      <c r="AK440" s="196">
        <v>327</v>
      </c>
      <c r="AL440" s="197">
        <v>-5816</v>
      </c>
      <c r="AN440" s="174">
        <f t="shared" si="36"/>
        <v>9208.8499999999985</v>
      </c>
      <c r="AO440" s="174">
        <f t="shared" si="37"/>
        <v>0.15000000000145519</v>
      </c>
      <c r="AQ440" s="92">
        <f t="shared" si="38"/>
        <v>101312</v>
      </c>
      <c r="AR440" s="92">
        <f t="shared" si="39"/>
        <v>0</v>
      </c>
      <c r="AS440" s="92">
        <f t="shared" si="40"/>
        <v>-42979</v>
      </c>
      <c r="AU440" s="233">
        <v>3235</v>
      </c>
      <c r="AV440" s="234">
        <v>3235</v>
      </c>
      <c r="AW440" s="234">
        <v>327</v>
      </c>
      <c r="AX440" s="235">
        <v>2908</v>
      </c>
      <c r="AY440" s="233">
        <v>327</v>
      </c>
      <c r="AZ440" s="234">
        <v>327</v>
      </c>
      <c r="BA440" s="234">
        <v>327</v>
      </c>
      <c r="BB440" s="234">
        <v>327</v>
      </c>
      <c r="BC440" s="234">
        <v>327</v>
      </c>
      <c r="BD440" s="235">
        <v>1273</v>
      </c>
      <c r="BE440" s="233">
        <v>-57581</v>
      </c>
      <c r="BF440" s="234">
        <v>-57581</v>
      </c>
      <c r="BG440" s="234">
        <v>-5816</v>
      </c>
      <c r="BH440" s="235">
        <v>-51765</v>
      </c>
      <c r="BI440" s="233">
        <v>-5816</v>
      </c>
      <c r="BJ440" s="234">
        <v>-5816</v>
      </c>
      <c r="BK440" s="234">
        <v>-5816</v>
      </c>
      <c r="BL440" s="234">
        <v>-5816</v>
      </c>
      <c r="BM440" s="234">
        <v>-5816</v>
      </c>
      <c r="BN440" s="235">
        <v>-22685</v>
      </c>
      <c r="BO440" s="233">
        <v>-7275</v>
      </c>
      <c r="BP440" s="234">
        <v>-6533</v>
      </c>
      <c r="BQ440" s="234">
        <v>-742</v>
      </c>
      <c r="BR440" s="235">
        <v>-5791</v>
      </c>
      <c r="BS440" s="233">
        <v>-742</v>
      </c>
      <c r="BT440" s="234">
        <v>-742</v>
      </c>
      <c r="BU440" s="234">
        <v>-742</v>
      </c>
      <c r="BV440" s="234">
        <v>-742</v>
      </c>
      <c r="BW440" s="234">
        <v>-742</v>
      </c>
      <c r="BX440" s="235">
        <v>-2081</v>
      </c>
    </row>
    <row r="441" spans="1:76">
      <c r="A441" s="186" t="s">
        <v>1267</v>
      </c>
      <c r="B441" s="187">
        <v>0</v>
      </c>
      <c r="C441" s="187">
        <v>0</v>
      </c>
      <c r="D441" s="186">
        <v>142</v>
      </c>
      <c r="E441" s="186">
        <v>182</v>
      </c>
      <c r="F441" s="187">
        <v>19198</v>
      </c>
      <c r="G441" s="187">
        <v>0</v>
      </c>
      <c r="H441" s="195">
        <v>2526</v>
      </c>
      <c r="I441" s="187">
        <v>236.48999999999978</v>
      </c>
      <c r="J441" s="187">
        <v>16672</v>
      </c>
      <c r="K441" s="187">
        <v>20424</v>
      </c>
      <c r="L441" s="187">
        <v>18146</v>
      </c>
      <c r="M441" s="187">
        <v>17176</v>
      </c>
      <c r="N441" s="187">
        <v>21433</v>
      </c>
      <c r="O441" s="187">
        <v>0</v>
      </c>
      <c r="P441" s="187">
        <v>0</v>
      </c>
      <c r="Q441" s="187">
        <v>0</v>
      </c>
      <c r="R441" s="187">
        <v>19797</v>
      </c>
      <c r="S441" s="187">
        <v>-599</v>
      </c>
      <c r="T441" s="187">
        <v>0</v>
      </c>
      <c r="U441" s="187">
        <v>0</v>
      </c>
      <c r="V441" s="187">
        <v>2526</v>
      </c>
      <c r="W441" s="187">
        <v>0</v>
      </c>
      <c r="X441" s="187">
        <v>520</v>
      </c>
      <c r="Y441" s="187">
        <v>17192</v>
      </c>
      <c r="Z441" s="187">
        <v>0</v>
      </c>
      <c r="AA441" s="187">
        <v>2526</v>
      </c>
      <c r="AB441" s="187">
        <v>2526</v>
      </c>
      <c r="AC441" s="187">
        <v>2526</v>
      </c>
      <c r="AD441" s="187">
        <v>2526</v>
      </c>
      <c r="AE441" s="187">
        <v>2526</v>
      </c>
      <c r="AF441" s="187">
        <v>4042</v>
      </c>
      <c r="AG441" s="175">
        <v>7.6</v>
      </c>
      <c r="AH441" s="188">
        <v>587</v>
      </c>
      <c r="AI441" s="92">
        <f t="shared" si="41"/>
        <v>0</v>
      </c>
      <c r="AJ441" s="198">
        <v>0</v>
      </c>
      <c r="AK441" s="196">
        <v>-79</v>
      </c>
      <c r="AL441" s="197">
        <v>2605</v>
      </c>
      <c r="AN441" s="174">
        <f t="shared" si="36"/>
        <v>2526</v>
      </c>
      <c r="AO441" s="174">
        <f t="shared" si="37"/>
        <v>0</v>
      </c>
      <c r="AQ441" s="92">
        <f t="shared" si="38"/>
        <v>19198</v>
      </c>
      <c r="AR441" s="92">
        <f t="shared" si="39"/>
        <v>0</v>
      </c>
      <c r="AS441" s="92">
        <f t="shared" si="40"/>
        <v>19198</v>
      </c>
      <c r="AU441" s="233">
        <v>-599</v>
      </c>
      <c r="AV441" s="234">
        <v>-599</v>
      </c>
      <c r="AW441" s="234">
        <v>-79</v>
      </c>
      <c r="AX441" s="235">
        <v>-520</v>
      </c>
      <c r="AY441" s="233">
        <v>-79</v>
      </c>
      <c r="AZ441" s="234">
        <v>-79</v>
      </c>
      <c r="BA441" s="234">
        <v>-79</v>
      </c>
      <c r="BB441" s="234">
        <v>-79</v>
      </c>
      <c r="BC441" s="234">
        <v>-79</v>
      </c>
      <c r="BD441" s="235">
        <v>-125</v>
      </c>
      <c r="BE441" s="233">
        <v>19797</v>
      </c>
      <c r="BF441" s="234">
        <v>19797</v>
      </c>
      <c r="BG441" s="234">
        <v>2605</v>
      </c>
      <c r="BH441" s="235">
        <v>17192</v>
      </c>
      <c r="BI441" s="233">
        <v>2605</v>
      </c>
      <c r="BJ441" s="234">
        <v>2605</v>
      </c>
      <c r="BK441" s="234">
        <v>2605</v>
      </c>
      <c r="BL441" s="234">
        <v>2605</v>
      </c>
      <c r="BM441" s="234">
        <v>2605</v>
      </c>
      <c r="BN441" s="235">
        <v>4167</v>
      </c>
      <c r="BO441" s="233">
        <v>0</v>
      </c>
      <c r="BP441" s="234">
        <v>0</v>
      </c>
      <c r="BQ441" s="234">
        <v>0</v>
      </c>
      <c r="BR441" s="235">
        <v>0</v>
      </c>
      <c r="BS441" s="233">
        <v>0</v>
      </c>
      <c r="BT441" s="234">
        <v>0</v>
      </c>
      <c r="BU441" s="234">
        <v>0</v>
      </c>
      <c r="BV441" s="234">
        <v>0</v>
      </c>
      <c r="BW441" s="234">
        <v>0</v>
      </c>
      <c r="BX441" s="235">
        <v>0</v>
      </c>
    </row>
    <row r="442" spans="1:76">
      <c r="A442" s="186" t="s">
        <v>1268</v>
      </c>
      <c r="B442" s="187">
        <v>0</v>
      </c>
      <c r="C442" s="187">
        <v>0</v>
      </c>
      <c r="D442" s="186">
        <v>0</v>
      </c>
      <c r="E442" s="186">
        <v>0</v>
      </c>
      <c r="F442" s="187">
        <v>0</v>
      </c>
      <c r="G442" s="187">
        <v>3379</v>
      </c>
      <c r="H442" s="195">
        <v>-3354</v>
      </c>
      <c r="I442" s="187">
        <v>0</v>
      </c>
      <c r="J442" s="187">
        <v>-26</v>
      </c>
      <c r="K442" s="187">
        <v>0</v>
      </c>
      <c r="L442" s="187">
        <v>0</v>
      </c>
      <c r="M442" s="187">
        <v>0</v>
      </c>
      <c r="N442" s="187">
        <v>0</v>
      </c>
      <c r="O442" s="187">
        <v>182</v>
      </c>
      <c r="P442" s="187">
        <v>126.30000000000001</v>
      </c>
      <c r="Q442" s="187">
        <v>0</v>
      </c>
      <c r="R442" s="187">
        <v>-3655</v>
      </c>
      <c r="S442" s="187">
        <v>0</v>
      </c>
      <c r="T442" s="187">
        <v>32.300000000000011</v>
      </c>
      <c r="U442" s="187">
        <v>0</v>
      </c>
      <c r="V442" s="187">
        <v>-3662</v>
      </c>
      <c r="W442" s="187">
        <v>0</v>
      </c>
      <c r="X442" s="187">
        <v>26</v>
      </c>
      <c r="Y442" s="187">
        <v>0</v>
      </c>
      <c r="Z442" s="187">
        <v>0</v>
      </c>
      <c r="AA442" s="187">
        <v>-7</v>
      </c>
      <c r="AB442" s="187">
        <v>-7</v>
      </c>
      <c r="AC442" s="187">
        <v>-7</v>
      </c>
      <c r="AD442" s="187">
        <v>-5</v>
      </c>
      <c r="AE442" s="187">
        <v>0</v>
      </c>
      <c r="AF442" s="187">
        <v>0</v>
      </c>
      <c r="AG442" s="175">
        <v>1</v>
      </c>
      <c r="AH442" s="188">
        <v>411</v>
      </c>
      <c r="AI442" s="92">
        <f t="shared" si="41"/>
        <v>0</v>
      </c>
      <c r="AJ442" s="198">
        <v>-7</v>
      </c>
      <c r="AK442" s="196">
        <v>0</v>
      </c>
      <c r="AL442" s="197">
        <v>-3655</v>
      </c>
      <c r="AN442" s="174">
        <f t="shared" si="36"/>
        <v>-3353.7</v>
      </c>
      <c r="AO442" s="174">
        <f t="shared" si="37"/>
        <v>-0.3000000000001819</v>
      </c>
      <c r="AQ442" s="92">
        <f t="shared" si="38"/>
        <v>1.7053025658242404E-13</v>
      </c>
      <c r="AR442" s="92">
        <f t="shared" si="39"/>
        <v>1.7053025658242404E-13</v>
      </c>
      <c r="AS442" s="92">
        <f t="shared" si="40"/>
        <v>-3379</v>
      </c>
      <c r="AU442" s="233">
        <v>0</v>
      </c>
      <c r="AV442" s="234">
        <v>0</v>
      </c>
      <c r="AW442" s="234">
        <v>0</v>
      </c>
      <c r="AX442" s="235">
        <v>0</v>
      </c>
      <c r="AY442" s="233">
        <v>0</v>
      </c>
      <c r="AZ442" s="234">
        <v>0</v>
      </c>
      <c r="BA442" s="234">
        <v>0</v>
      </c>
      <c r="BB442" s="234">
        <v>0</v>
      </c>
      <c r="BC442" s="234">
        <v>0</v>
      </c>
      <c r="BD442" s="235">
        <v>0</v>
      </c>
      <c r="BE442" s="233">
        <v>-3655</v>
      </c>
      <c r="BF442" s="234">
        <v>-3655</v>
      </c>
      <c r="BG442" s="234">
        <v>-3655</v>
      </c>
      <c r="BH442" s="235">
        <v>0</v>
      </c>
      <c r="BI442" s="233">
        <v>0</v>
      </c>
      <c r="BJ442" s="234">
        <v>0</v>
      </c>
      <c r="BK442" s="234">
        <v>0</v>
      </c>
      <c r="BL442" s="234">
        <v>0</v>
      </c>
      <c r="BM442" s="234">
        <v>0</v>
      </c>
      <c r="BN442" s="235">
        <v>0</v>
      </c>
      <c r="BO442" s="233">
        <v>-40</v>
      </c>
      <c r="BP442" s="234">
        <v>-33</v>
      </c>
      <c r="BQ442" s="234">
        <v>-7</v>
      </c>
      <c r="BR442" s="235">
        <v>-26</v>
      </c>
      <c r="BS442" s="233">
        <v>-7</v>
      </c>
      <c r="BT442" s="234">
        <v>-7</v>
      </c>
      <c r="BU442" s="234">
        <v>-7</v>
      </c>
      <c r="BV442" s="234">
        <v>-5</v>
      </c>
      <c r="BW442" s="234">
        <v>0</v>
      </c>
      <c r="BX442" s="235">
        <v>0</v>
      </c>
    </row>
    <row r="443" spans="1:76">
      <c r="A443" s="186" t="s">
        <v>1269</v>
      </c>
      <c r="B443" s="187">
        <v>0</v>
      </c>
      <c r="C443" s="187">
        <v>0</v>
      </c>
      <c r="D443" s="186">
        <v>211</v>
      </c>
      <c r="E443" s="186">
        <v>243</v>
      </c>
      <c r="F443" s="187">
        <v>67704</v>
      </c>
      <c r="G443" s="187">
        <v>237099</v>
      </c>
      <c r="H443" s="195">
        <v>6718</v>
      </c>
      <c r="I443" s="187">
        <v>1199.06</v>
      </c>
      <c r="J443" s="187">
        <v>-180436</v>
      </c>
      <c r="K443" s="187">
        <v>72299</v>
      </c>
      <c r="L443" s="187">
        <v>63355</v>
      </c>
      <c r="M443" s="187">
        <v>60315</v>
      </c>
      <c r="N443" s="187">
        <v>76371</v>
      </c>
      <c r="O443" s="187">
        <v>20379</v>
      </c>
      <c r="P443" s="187">
        <v>9104.8900000000031</v>
      </c>
      <c r="Q443" s="187">
        <v>0</v>
      </c>
      <c r="R443" s="187">
        <v>-197735</v>
      </c>
      <c r="S443" s="187">
        <v>2299</v>
      </c>
      <c r="T443" s="187">
        <v>3442.890000000004</v>
      </c>
      <c r="U443" s="187">
        <v>0</v>
      </c>
      <c r="V443" s="187">
        <v>-22766</v>
      </c>
      <c r="W443" s="187">
        <v>175764</v>
      </c>
      <c r="X443" s="187">
        <v>6716</v>
      </c>
      <c r="Y443" s="187">
        <v>0</v>
      </c>
      <c r="Z443" s="187">
        <v>2044</v>
      </c>
      <c r="AA443" s="187">
        <v>-22766</v>
      </c>
      <c r="AB443" s="187">
        <v>-22766</v>
      </c>
      <c r="AC443" s="187">
        <v>-22766</v>
      </c>
      <c r="AD443" s="187">
        <v>-22766</v>
      </c>
      <c r="AE443" s="187">
        <v>-22766</v>
      </c>
      <c r="AF443" s="187">
        <v>-66606</v>
      </c>
      <c r="AG443" s="175">
        <v>9</v>
      </c>
      <c r="AH443" s="188">
        <v>572</v>
      </c>
      <c r="AI443" s="92">
        <f t="shared" si="41"/>
        <v>0</v>
      </c>
      <c r="AJ443" s="198">
        <v>-1050</v>
      </c>
      <c r="AK443" s="196">
        <v>255</v>
      </c>
      <c r="AL443" s="197">
        <v>-21971</v>
      </c>
      <c r="AN443" s="174">
        <f t="shared" si="36"/>
        <v>6717.8900000000031</v>
      </c>
      <c r="AO443" s="174">
        <f t="shared" si="37"/>
        <v>0.1099999999969441</v>
      </c>
      <c r="AQ443" s="92">
        <f t="shared" si="38"/>
        <v>67704.000000000015</v>
      </c>
      <c r="AR443" s="92">
        <f t="shared" si="39"/>
        <v>0</v>
      </c>
      <c r="AS443" s="92">
        <f t="shared" si="40"/>
        <v>-169395</v>
      </c>
      <c r="AU443" s="233">
        <v>2299</v>
      </c>
      <c r="AV443" s="234">
        <v>2299</v>
      </c>
      <c r="AW443" s="234">
        <v>255</v>
      </c>
      <c r="AX443" s="235">
        <v>2044</v>
      </c>
      <c r="AY443" s="233">
        <v>255</v>
      </c>
      <c r="AZ443" s="234">
        <v>255</v>
      </c>
      <c r="BA443" s="234">
        <v>255</v>
      </c>
      <c r="BB443" s="234">
        <v>255</v>
      </c>
      <c r="BC443" s="234">
        <v>255</v>
      </c>
      <c r="BD443" s="235">
        <v>769</v>
      </c>
      <c r="BE443" s="233">
        <v>-197735</v>
      </c>
      <c r="BF443" s="234">
        <v>-197735</v>
      </c>
      <c r="BG443" s="234">
        <v>-21971</v>
      </c>
      <c r="BH443" s="235">
        <v>-175764</v>
      </c>
      <c r="BI443" s="233">
        <v>-21971</v>
      </c>
      <c r="BJ443" s="234">
        <v>-21971</v>
      </c>
      <c r="BK443" s="234">
        <v>-21971</v>
      </c>
      <c r="BL443" s="234">
        <v>-21971</v>
      </c>
      <c r="BM443" s="234">
        <v>-21971</v>
      </c>
      <c r="BN443" s="235">
        <v>-65909</v>
      </c>
      <c r="BO443" s="233">
        <v>-8816</v>
      </c>
      <c r="BP443" s="234">
        <v>-7766</v>
      </c>
      <c r="BQ443" s="234">
        <v>-1050</v>
      </c>
      <c r="BR443" s="235">
        <v>-6716</v>
      </c>
      <c r="BS443" s="233">
        <v>-1050</v>
      </c>
      <c r="BT443" s="234">
        <v>-1050</v>
      </c>
      <c r="BU443" s="234">
        <v>-1050</v>
      </c>
      <c r="BV443" s="234">
        <v>-1050</v>
      </c>
      <c r="BW443" s="234">
        <v>-1050</v>
      </c>
      <c r="BX443" s="235">
        <v>-1466</v>
      </c>
    </row>
    <row r="444" spans="1:76">
      <c r="A444" s="186" t="s">
        <v>1270</v>
      </c>
      <c r="B444" s="187">
        <v>0</v>
      </c>
      <c r="C444" s="187">
        <v>0</v>
      </c>
      <c r="D444" s="186">
        <v>0</v>
      </c>
      <c r="E444" s="186">
        <v>0</v>
      </c>
      <c r="F444" s="187">
        <v>0</v>
      </c>
      <c r="G444" s="187">
        <v>0</v>
      </c>
      <c r="H444" s="195">
        <v>0</v>
      </c>
      <c r="I444" s="187">
        <v>0</v>
      </c>
      <c r="J444" s="187">
        <v>0</v>
      </c>
      <c r="K444" s="187">
        <v>0</v>
      </c>
      <c r="L444" s="187">
        <v>0</v>
      </c>
      <c r="M444" s="187">
        <v>0</v>
      </c>
      <c r="N444" s="187">
        <v>0</v>
      </c>
      <c r="O444" s="187">
        <v>0</v>
      </c>
      <c r="P444" s="187">
        <v>0</v>
      </c>
      <c r="Q444" s="187">
        <v>0</v>
      </c>
      <c r="R444" s="187">
        <v>0</v>
      </c>
      <c r="S444" s="187">
        <v>0</v>
      </c>
      <c r="T444" s="187">
        <v>0</v>
      </c>
      <c r="U444" s="187">
        <v>0</v>
      </c>
      <c r="V444" s="187">
        <v>0</v>
      </c>
      <c r="W444" s="187">
        <v>0</v>
      </c>
      <c r="X444" s="187">
        <v>0</v>
      </c>
      <c r="Y444" s="187">
        <v>0</v>
      </c>
      <c r="Z444" s="187">
        <v>0</v>
      </c>
      <c r="AA444" s="187">
        <v>0</v>
      </c>
      <c r="AB444" s="187">
        <v>0</v>
      </c>
      <c r="AC444" s="187">
        <v>0</v>
      </c>
      <c r="AD444" s="187">
        <v>0</v>
      </c>
      <c r="AE444" s="187">
        <v>0</v>
      </c>
      <c r="AF444" s="187">
        <v>0</v>
      </c>
      <c r="AG444" s="175">
        <v>1</v>
      </c>
      <c r="AH444" s="188">
        <v>412</v>
      </c>
      <c r="AI444" s="92">
        <f t="shared" si="41"/>
        <v>0</v>
      </c>
      <c r="AJ444" s="198">
        <v>0</v>
      </c>
      <c r="AK444" s="196">
        <v>0</v>
      </c>
      <c r="AL444" s="197">
        <v>0</v>
      </c>
      <c r="AN444" s="174">
        <f t="shared" si="36"/>
        <v>0</v>
      </c>
      <c r="AO444" s="174">
        <f t="shared" si="37"/>
        <v>0</v>
      </c>
      <c r="AQ444" s="92">
        <f t="shared" si="38"/>
        <v>0</v>
      </c>
      <c r="AR444" s="92">
        <f t="shared" si="39"/>
        <v>0</v>
      </c>
      <c r="AS444" s="92">
        <f t="shared" si="40"/>
        <v>0</v>
      </c>
      <c r="AU444" s="233">
        <v>0</v>
      </c>
      <c r="AV444" s="234">
        <v>0</v>
      </c>
      <c r="AW444" s="234">
        <v>0</v>
      </c>
      <c r="AX444" s="235">
        <v>0</v>
      </c>
      <c r="AY444" s="233">
        <v>0</v>
      </c>
      <c r="AZ444" s="234">
        <v>0</v>
      </c>
      <c r="BA444" s="234">
        <v>0</v>
      </c>
      <c r="BB444" s="234">
        <v>0</v>
      </c>
      <c r="BC444" s="234">
        <v>0</v>
      </c>
      <c r="BD444" s="235">
        <v>0</v>
      </c>
      <c r="BE444" s="233">
        <v>0</v>
      </c>
      <c r="BF444" s="234">
        <v>0</v>
      </c>
      <c r="BG444" s="234">
        <v>0</v>
      </c>
      <c r="BH444" s="235">
        <v>0</v>
      </c>
      <c r="BI444" s="233">
        <v>0</v>
      </c>
      <c r="BJ444" s="234">
        <v>0</v>
      </c>
      <c r="BK444" s="234">
        <v>0</v>
      </c>
      <c r="BL444" s="234">
        <v>0</v>
      </c>
      <c r="BM444" s="234">
        <v>0</v>
      </c>
      <c r="BN444" s="235">
        <v>0</v>
      </c>
      <c r="BO444" s="233">
        <v>0</v>
      </c>
      <c r="BP444" s="234">
        <v>0</v>
      </c>
      <c r="BQ444" s="234">
        <v>0</v>
      </c>
      <c r="BR444" s="235">
        <v>0</v>
      </c>
      <c r="BS444" s="233">
        <v>0</v>
      </c>
      <c r="BT444" s="234">
        <v>0</v>
      </c>
      <c r="BU444" s="234">
        <v>0</v>
      </c>
      <c r="BV444" s="234">
        <v>0</v>
      </c>
      <c r="BW444" s="234">
        <v>0</v>
      </c>
      <c r="BX444" s="235">
        <v>0</v>
      </c>
    </row>
    <row r="445" spans="1:76">
      <c r="A445" s="186" t="s">
        <v>1271</v>
      </c>
      <c r="B445" s="187">
        <v>0</v>
      </c>
      <c r="C445" s="187">
        <v>0</v>
      </c>
      <c r="D445" s="186">
        <v>0</v>
      </c>
      <c r="E445" s="186">
        <v>0</v>
      </c>
      <c r="F445" s="187">
        <v>0</v>
      </c>
      <c r="G445" s="187">
        <v>0</v>
      </c>
      <c r="H445" s="195">
        <v>0</v>
      </c>
      <c r="I445" s="187">
        <v>0</v>
      </c>
      <c r="J445" s="187">
        <v>0</v>
      </c>
      <c r="K445" s="187">
        <v>0</v>
      </c>
      <c r="L445" s="187">
        <v>0</v>
      </c>
      <c r="M445" s="187">
        <v>0</v>
      </c>
      <c r="N445" s="187">
        <v>0</v>
      </c>
      <c r="O445" s="187">
        <v>0</v>
      </c>
      <c r="P445" s="187">
        <v>0</v>
      </c>
      <c r="Q445" s="187">
        <v>0</v>
      </c>
      <c r="R445" s="187">
        <v>0</v>
      </c>
      <c r="S445" s="187">
        <v>0</v>
      </c>
      <c r="T445" s="187">
        <v>0</v>
      </c>
      <c r="U445" s="187">
        <v>0</v>
      </c>
      <c r="V445" s="187">
        <v>0</v>
      </c>
      <c r="W445" s="187">
        <v>0</v>
      </c>
      <c r="X445" s="187">
        <v>0</v>
      </c>
      <c r="Y445" s="187">
        <v>0</v>
      </c>
      <c r="Z445" s="187">
        <v>0</v>
      </c>
      <c r="AA445" s="187">
        <v>0</v>
      </c>
      <c r="AB445" s="187">
        <v>0</v>
      </c>
      <c r="AC445" s="187">
        <v>0</v>
      </c>
      <c r="AD445" s="187">
        <v>0</v>
      </c>
      <c r="AE445" s="187">
        <v>0</v>
      </c>
      <c r="AF445" s="187">
        <v>0</v>
      </c>
      <c r="AG445" s="175">
        <v>1</v>
      </c>
      <c r="AH445" s="188">
        <v>413</v>
      </c>
      <c r="AI445" s="92">
        <f t="shared" si="41"/>
        <v>0</v>
      </c>
      <c r="AJ445" s="198">
        <v>0</v>
      </c>
      <c r="AK445" s="196">
        <v>0</v>
      </c>
      <c r="AL445" s="197">
        <v>0</v>
      </c>
      <c r="AN445" s="174">
        <f t="shared" si="36"/>
        <v>0</v>
      </c>
      <c r="AO445" s="174">
        <f t="shared" si="37"/>
        <v>0</v>
      </c>
      <c r="AQ445" s="92">
        <f t="shared" si="38"/>
        <v>0</v>
      </c>
      <c r="AR445" s="92">
        <f t="shared" si="39"/>
        <v>0</v>
      </c>
      <c r="AS445" s="92">
        <f t="shared" si="40"/>
        <v>0</v>
      </c>
      <c r="AU445" s="233">
        <v>0</v>
      </c>
      <c r="AV445" s="234">
        <v>0</v>
      </c>
      <c r="AW445" s="234">
        <v>0</v>
      </c>
      <c r="AX445" s="235">
        <v>0</v>
      </c>
      <c r="AY445" s="233">
        <v>0</v>
      </c>
      <c r="AZ445" s="234">
        <v>0</v>
      </c>
      <c r="BA445" s="234">
        <v>0</v>
      </c>
      <c r="BB445" s="234">
        <v>0</v>
      </c>
      <c r="BC445" s="234">
        <v>0</v>
      </c>
      <c r="BD445" s="235">
        <v>0</v>
      </c>
      <c r="BE445" s="233">
        <v>0</v>
      </c>
      <c r="BF445" s="234">
        <v>0</v>
      </c>
      <c r="BG445" s="234">
        <v>0</v>
      </c>
      <c r="BH445" s="235">
        <v>0</v>
      </c>
      <c r="BI445" s="233">
        <v>0</v>
      </c>
      <c r="BJ445" s="234">
        <v>0</v>
      </c>
      <c r="BK445" s="234">
        <v>0</v>
      </c>
      <c r="BL445" s="234">
        <v>0</v>
      </c>
      <c r="BM445" s="234">
        <v>0</v>
      </c>
      <c r="BN445" s="235">
        <v>0</v>
      </c>
      <c r="BO445" s="233">
        <v>0</v>
      </c>
      <c r="BP445" s="234">
        <v>0</v>
      </c>
      <c r="BQ445" s="234">
        <v>0</v>
      </c>
      <c r="BR445" s="235">
        <v>0</v>
      </c>
      <c r="BS445" s="233">
        <v>0</v>
      </c>
      <c r="BT445" s="234">
        <v>0</v>
      </c>
      <c r="BU445" s="234">
        <v>0</v>
      </c>
      <c r="BV445" s="234">
        <v>0</v>
      </c>
      <c r="BW445" s="234">
        <v>0</v>
      </c>
      <c r="BX445" s="235">
        <v>0</v>
      </c>
    </row>
    <row r="446" spans="1:76">
      <c r="A446" s="186" t="s">
        <v>1272</v>
      </c>
      <c r="B446" s="187">
        <v>0</v>
      </c>
      <c r="C446" s="187">
        <v>0</v>
      </c>
      <c r="D446" s="186">
        <v>2</v>
      </c>
      <c r="E446" s="186">
        <v>3</v>
      </c>
      <c r="F446" s="187">
        <v>11618</v>
      </c>
      <c r="G446" s="187">
        <v>11378</v>
      </c>
      <c r="H446" s="195">
        <v>1131</v>
      </c>
      <c r="I446" s="187">
        <v>2.1600000000000019</v>
      </c>
      <c r="J446" s="187">
        <v>-1401</v>
      </c>
      <c r="K446" s="187">
        <v>13265</v>
      </c>
      <c r="L446" s="187">
        <v>10161</v>
      </c>
      <c r="M446" s="187">
        <v>9574</v>
      </c>
      <c r="N446" s="187">
        <v>14186</v>
      </c>
      <c r="O446" s="187">
        <v>886</v>
      </c>
      <c r="P446" s="187">
        <v>430.34000000000003</v>
      </c>
      <c r="Q446" s="187">
        <v>0</v>
      </c>
      <c r="R446" s="187">
        <v>-1869</v>
      </c>
      <c r="S446" s="187">
        <v>1131</v>
      </c>
      <c r="T446" s="187">
        <v>338.34000000000003</v>
      </c>
      <c r="U446" s="187">
        <v>0</v>
      </c>
      <c r="V446" s="187">
        <v>-186</v>
      </c>
      <c r="W446" s="187">
        <v>1684</v>
      </c>
      <c r="X446" s="187">
        <v>736</v>
      </c>
      <c r="Y446" s="187">
        <v>0</v>
      </c>
      <c r="Z446" s="187">
        <v>1019</v>
      </c>
      <c r="AA446" s="187">
        <v>-186</v>
      </c>
      <c r="AB446" s="187">
        <v>-186</v>
      </c>
      <c r="AC446" s="187">
        <v>-186</v>
      </c>
      <c r="AD446" s="187">
        <v>-186</v>
      </c>
      <c r="AE446" s="187">
        <v>-186</v>
      </c>
      <c r="AF446" s="187">
        <v>-471</v>
      </c>
      <c r="AG446" s="175">
        <v>10.1</v>
      </c>
      <c r="AH446" s="188">
        <v>414</v>
      </c>
      <c r="AI446" s="92">
        <f t="shared" si="41"/>
        <v>0</v>
      </c>
      <c r="AJ446" s="198">
        <v>-113</v>
      </c>
      <c r="AK446" s="196">
        <v>112</v>
      </c>
      <c r="AL446" s="197">
        <v>-185</v>
      </c>
      <c r="AN446" s="174">
        <f t="shared" si="36"/>
        <v>1130.3400000000001</v>
      </c>
      <c r="AO446" s="174">
        <f t="shared" si="37"/>
        <v>0.65999999999985448</v>
      </c>
      <c r="AQ446" s="92">
        <f t="shared" si="38"/>
        <v>11618</v>
      </c>
      <c r="AR446" s="92">
        <f t="shared" si="39"/>
        <v>0</v>
      </c>
      <c r="AS446" s="92">
        <f t="shared" si="40"/>
        <v>240.00000000000011</v>
      </c>
      <c r="AU446" s="233">
        <v>1131</v>
      </c>
      <c r="AV446" s="234">
        <v>1131</v>
      </c>
      <c r="AW446" s="234">
        <v>112</v>
      </c>
      <c r="AX446" s="235">
        <v>1019</v>
      </c>
      <c r="AY446" s="233">
        <v>112</v>
      </c>
      <c r="AZ446" s="234">
        <v>112</v>
      </c>
      <c r="BA446" s="234">
        <v>112</v>
      </c>
      <c r="BB446" s="234">
        <v>112</v>
      </c>
      <c r="BC446" s="234">
        <v>112</v>
      </c>
      <c r="BD446" s="235">
        <v>459</v>
      </c>
      <c r="BE446" s="233">
        <v>-1870</v>
      </c>
      <c r="BF446" s="234">
        <v>-1870</v>
      </c>
      <c r="BG446" s="234">
        <v>-185</v>
      </c>
      <c r="BH446" s="235">
        <v>-1685</v>
      </c>
      <c r="BI446" s="233">
        <v>-185</v>
      </c>
      <c r="BJ446" s="234">
        <v>-185</v>
      </c>
      <c r="BK446" s="234">
        <v>-185</v>
      </c>
      <c r="BL446" s="234">
        <v>-185</v>
      </c>
      <c r="BM446" s="234">
        <v>-185</v>
      </c>
      <c r="BN446" s="235">
        <v>-760</v>
      </c>
      <c r="BO446" s="233">
        <v>-962</v>
      </c>
      <c r="BP446" s="234">
        <v>-849</v>
      </c>
      <c r="BQ446" s="234">
        <v>-113</v>
      </c>
      <c r="BR446" s="235">
        <v>-736</v>
      </c>
      <c r="BS446" s="233">
        <v>-113</v>
      </c>
      <c r="BT446" s="234">
        <v>-113</v>
      </c>
      <c r="BU446" s="234">
        <v>-113</v>
      </c>
      <c r="BV446" s="234">
        <v>-113</v>
      </c>
      <c r="BW446" s="234">
        <v>-113</v>
      </c>
      <c r="BX446" s="235">
        <v>-171</v>
      </c>
    </row>
    <row r="447" spans="1:76">
      <c r="A447" s="186" t="s">
        <v>1273</v>
      </c>
      <c r="B447" s="187">
        <v>0</v>
      </c>
      <c r="C447" s="187">
        <v>0</v>
      </c>
      <c r="D447" s="186">
        <v>2</v>
      </c>
      <c r="E447" s="186">
        <v>2</v>
      </c>
      <c r="F447" s="187">
        <v>1455</v>
      </c>
      <c r="G447" s="187">
        <v>312</v>
      </c>
      <c r="H447" s="195">
        <v>362</v>
      </c>
      <c r="I447" s="187">
        <v>0</v>
      </c>
      <c r="J447" s="187">
        <v>739</v>
      </c>
      <c r="K447" s="187">
        <v>1657</v>
      </c>
      <c r="L447" s="187">
        <v>1283</v>
      </c>
      <c r="M447" s="187">
        <v>1163</v>
      </c>
      <c r="N447" s="187">
        <v>1813</v>
      </c>
      <c r="O447" s="187">
        <v>278</v>
      </c>
      <c r="P447" s="187">
        <v>21</v>
      </c>
      <c r="Q447" s="187">
        <v>0</v>
      </c>
      <c r="R447" s="187">
        <v>1052</v>
      </c>
      <c r="S447" s="187">
        <v>-208</v>
      </c>
      <c r="T447" s="187">
        <v>0</v>
      </c>
      <c r="U447" s="187">
        <v>0</v>
      </c>
      <c r="V447" s="187">
        <v>63</v>
      </c>
      <c r="W447" s="187">
        <v>0</v>
      </c>
      <c r="X447" s="187">
        <v>230</v>
      </c>
      <c r="Y447" s="187">
        <v>969</v>
      </c>
      <c r="Z447" s="187">
        <v>0</v>
      </c>
      <c r="AA447" s="187">
        <v>63</v>
      </c>
      <c r="AB447" s="187">
        <v>63</v>
      </c>
      <c r="AC447" s="187">
        <v>63</v>
      </c>
      <c r="AD447" s="187">
        <v>63</v>
      </c>
      <c r="AE447" s="187">
        <v>63</v>
      </c>
      <c r="AF447" s="187">
        <v>424</v>
      </c>
      <c r="AG447" s="175">
        <v>12.7</v>
      </c>
      <c r="AH447" s="188">
        <v>415</v>
      </c>
      <c r="AI447" s="92">
        <f t="shared" si="41"/>
        <v>0</v>
      </c>
      <c r="AJ447" s="198">
        <v>-4</v>
      </c>
      <c r="AK447" s="196">
        <v>-16</v>
      </c>
      <c r="AL447" s="197">
        <v>83</v>
      </c>
      <c r="AN447" s="174">
        <f t="shared" si="36"/>
        <v>362</v>
      </c>
      <c r="AO447" s="174">
        <f t="shared" si="37"/>
        <v>0</v>
      </c>
      <c r="AQ447" s="92">
        <f t="shared" si="38"/>
        <v>1455</v>
      </c>
      <c r="AR447" s="92">
        <f t="shared" si="39"/>
        <v>0</v>
      </c>
      <c r="AS447" s="92">
        <f t="shared" si="40"/>
        <v>1143</v>
      </c>
      <c r="AU447" s="233">
        <v>-208</v>
      </c>
      <c r="AV447" s="234">
        <v>-208</v>
      </c>
      <c r="AW447" s="234">
        <v>-16</v>
      </c>
      <c r="AX447" s="235">
        <v>-192</v>
      </c>
      <c r="AY447" s="233">
        <v>-16</v>
      </c>
      <c r="AZ447" s="234">
        <v>-16</v>
      </c>
      <c r="BA447" s="234">
        <v>-16</v>
      </c>
      <c r="BB447" s="234">
        <v>-16</v>
      </c>
      <c r="BC447" s="234">
        <v>-16</v>
      </c>
      <c r="BD447" s="235">
        <v>-112</v>
      </c>
      <c r="BE447" s="233">
        <v>1052</v>
      </c>
      <c r="BF447" s="234">
        <v>1052</v>
      </c>
      <c r="BG447" s="234">
        <v>83</v>
      </c>
      <c r="BH447" s="235">
        <v>969</v>
      </c>
      <c r="BI447" s="233">
        <v>83</v>
      </c>
      <c r="BJ447" s="234">
        <v>83</v>
      </c>
      <c r="BK447" s="234">
        <v>83</v>
      </c>
      <c r="BL447" s="234">
        <v>83</v>
      </c>
      <c r="BM447" s="234">
        <v>83</v>
      </c>
      <c r="BN447" s="235">
        <v>554</v>
      </c>
      <c r="BO447" s="233">
        <v>-46</v>
      </c>
      <c r="BP447" s="234">
        <v>-42</v>
      </c>
      <c r="BQ447" s="234">
        <v>-4</v>
      </c>
      <c r="BR447" s="235">
        <v>-38</v>
      </c>
      <c r="BS447" s="233">
        <v>-4</v>
      </c>
      <c r="BT447" s="234">
        <v>-4</v>
      </c>
      <c r="BU447" s="234">
        <v>-4</v>
      </c>
      <c r="BV447" s="234">
        <v>-4</v>
      </c>
      <c r="BW447" s="234">
        <v>-4</v>
      </c>
      <c r="BX447" s="235">
        <v>-18</v>
      </c>
    </row>
    <row r="448" spans="1:76">
      <c r="A448" s="186" t="s">
        <v>1274</v>
      </c>
      <c r="B448" s="187">
        <v>2</v>
      </c>
      <c r="C448" s="187">
        <v>0</v>
      </c>
      <c r="D448" s="186">
        <v>118</v>
      </c>
      <c r="E448" s="186">
        <v>121</v>
      </c>
      <c r="F448" s="187">
        <v>178104</v>
      </c>
      <c r="G448" s="187">
        <v>158797</v>
      </c>
      <c r="H448" s="195">
        <v>19431</v>
      </c>
      <c r="I448" s="187">
        <v>11274.09</v>
      </c>
      <c r="J448" s="187">
        <v>-7740</v>
      </c>
      <c r="K448" s="187">
        <v>193058</v>
      </c>
      <c r="L448" s="187">
        <v>164107</v>
      </c>
      <c r="M448" s="187">
        <v>156126</v>
      </c>
      <c r="N448" s="187">
        <v>204502</v>
      </c>
      <c r="O448" s="187">
        <v>14211</v>
      </c>
      <c r="P448" s="187">
        <v>6141.65</v>
      </c>
      <c r="Q448" s="187">
        <v>0</v>
      </c>
      <c r="R448" s="187">
        <v>-8660</v>
      </c>
      <c r="S448" s="187">
        <v>8614</v>
      </c>
      <c r="T448" s="187">
        <v>999.64999999999964</v>
      </c>
      <c r="U448" s="187">
        <v>0</v>
      </c>
      <c r="V448" s="187">
        <v>-921</v>
      </c>
      <c r="W448" s="187">
        <v>7819</v>
      </c>
      <c r="X448" s="187">
        <v>7699</v>
      </c>
      <c r="Y448" s="187">
        <v>0</v>
      </c>
      <c r="Z448" s="187">
        <v>7778</v>
      </c>
      <c r="AA448" s="187">
        <v>-921</v>
      </c>
      <c r="AB448" s="187">
        <v>-921</v>
      </c>
      <c r="AC448" s="187">
        <v>-921</v>
      </c>
      <c r="AD448" s="187">
        <v>-921</v>
      </c>
      <c r="AE448" s="187">
        <v>-921</v>
      </c>
      <c r="AF448" s="187">
        <v>-3135</v>
      </c>
      <c r="AG448" s="175">
        <v>10.3</v>
      </c>
      <c r="AH448" s="188">
        <v>416</v>
      </c>
      <c r="AI448" s="92">
        <f t="shared" si="41"/>
        <v>0</v>
      </c>
      <c r="AJ448" s="198">
        <v>-916</v>
      </c>
      <c r="AK448" s="196">
        <v>836</v>
      </c>
      <c r="AL448" s="197">
        <v>-841</v>
      </c>
      <c r="AN448" s="174">
        <f t="shared" si="36"/>
        <v>19431.650000000001</v>
      </c>
      <c r="AO448" s="174">
        <f t="shared" si="37"/>
        <v>-0.65000000000145519</v>
      </c>
      <c r="AQ448" s="92">
        <f t="shared" si="38"/>
        <v>178104</v>
      </c>
      <c r="AR448" s="92">
        <f t="shared" si="39"/>
        <v>0</v>
      </c>
      <c r="AS448" s="92">
        <f t="shared" si="40"/>
        <v>19307</v>
      </c>
      <c r="AU448" s="233">
        <v>8614</v>
      </c>
      <c r="AV448" s="234">
        <v>8614</v>
      </c>
      <c r="AW448" s="234">
        <v>836</v>
      </c>
      <c r="AX448" s="235">
        <v>7778</v>
      </c>
      <c r="AY448" s="233">
        <v>836</v>
      </c>
      <c r="AZ448" s="234">
        <v>836</v>
      </c>
      <c r="BA448" s="234">
        <v>836</v>
      </c>
      <c r="BB448" s="234">
        <v>836</v>
      </c>
      <c r="BC448" s="234">
        <v>836</v>
      </c>
      <c r="BD448" s="235">
        <v>3598</v>
      </c>
      <c r="BE448" s="233">
        <v>-8659</v>
      </c>
      <c r="BF448" s="234">
        <v>-8659</v>
      </c>
      <c r="BG448" s="234">
        <v>-841</v>
      </c>
      <c r="BH448" s="235">
        <v>-7818</v>
      </c>
      <c r="BI448" s="233">
        <v>-841</v>
      </c>
      <c r="BJ448" s="234">
        <v>-841</v>
      </c>
      <c r="BK448" s="234">
        <v>-841</v>
      </c>
      <c r="BL448" s="234">
        <v>-841</v>
      </c>
      <c r="BM448" s="234">
        <v>-841</v>
      </c>
      <c r="BN448" s="235">
        <v>-3613</v>
      </c>
      <c r="BO448" s="233">
        <v>-9531</v>
      </c>
      <c r="BP448" s="234">
        <v>-8615</v>
      </c>
      <c r="BQ448" s="234">
        <v>-916</v>
      </c>
      <c r="BR448" s="235">
        <v>-7699</v>
      </c>
      <c r="BS448" s="233">
        <v>-916</v>
      </c>
      <c r="BT448" s="234">
        <v>-916</v>
      </c>
      <c r="BU448" s="234">
        <v>-916</v>
      </c>
      <c r="BV448" s="234">
        <v>-916</v>
      </c>
      <c r="BW448" s="234">
        <v>-916</v>
      </c>
      <c r="BX448" s="235">
        <v>-3119</v>
      </c>
    </row>
    <row r="449" spans="1:76">
      <c r="A449" s="186" t="s">
        <v>1275</v>
      </c>
      <c r="B449" s="187">
        <v>0</v>
      </c>
      <c r="C449" s="187">
        <v>0</v>
      </c>
      <c r="D449" s="186">
        <v>24</v>
      </c>
      <c r="E449" s="186">
        <v>26</v>
      </c>
      <c r="F449" s="187">
        <v>105823</v>
      </c>
      <c r="G449" s="187">
        <v>56991</v>
      </c>
      <c r="H449" s="195">
        <v>13433</v>
      </c>
      <c r="I449" s="187">
        <v>687.39000000000055</v>
      </c>
      <c r="J449" s="187">
        <v>34189</v>
      </c>
      <c r="K449" s="187">
        <v>112417</v>
      </c>
      <c r="L449" s="187">
        <v>99156</v>
      </c>
      <c r="M449" s="187">
        <v>94979</v>
      </c>
      <c r="N449" s="187">
        <v>118073</v>
      </c>
      <c r="O449" s="187">
        <v>5783</v>
      </c>
      <c r="P449" s="187">
        <v>2222.5700000000002</v>
      </c>
      <c r="Q449" s="187">
        <v>0</v>
      </c>
      <c r="R449" s="187">
        <v>30450</v>
      </c>
      <c r="S449" s="187">
        <v>11057</v>
      </c>
      <c r="T449" s="187">
        <v>680.57000000000016</v>
      </c>
      <c r="U449" s="187">
        <v>0</v>
      </c>
      <c r="V449" s="187">
        <v>5427</v>
      </c>
      <c r="W449" s="187">
        <v>0</v>
      </c>
      <c r="X449" s="187">
        <v>1632</v>
      </c>
      <c r="Y449" s="187">
        <v>26279</v>
      </c>
      <c r="Z449" s="187">
        <v>9542</v>
      </c>
      <c r="AA449" s="187">
        <v>5427</v>
      </c>
      <c r="AB449" s="187">
        <v>5427</v>
      </c>
      <c r="AC449" s="187">
        <v>5427</v>
      </c>
      <c r="AD449" s="187">
        <v>5427</v>
      </c>
      <c r="AE449" s="187">
        <v>5427</v>
      </c>
      <c r="AF449" s="187">
        <v>7054</v>
      </c>
      <c r="AG449" s="175">
        <v>7.3</v>
      </c>
      <c r="AH449" s="188">
        <v>417</v>
      </c>
      <c r="AI449" s="92">
        <f t="shared" si="41"/>
        <v>0</v>
      </c>
      <c r="AJ449" s="198">
        <v>-259</v>
      </c>
      <c r="AK449" s="196">
        <v>1515</v>
      </c>
      <c r="AL449" s="197">
        <v>4171</v>
      </c>
      <c r="AN449" s="174">
        <f t="shared" si="36"/>
        <v>13432.57</v>
      </c>
      <c r="AO449" s="174">
        <f t="shared" si="37"/>
        <v>0.43000000000029104</v>
      </c>
      <c r="AQ449" s="92">
        <f t="shared" si="38"/>
        <v>105823</v>
      </c>
      <c r="AR449" s="92">
        <f t="shared" si="39"/>
        <v>0</v>
      </c>
      <c r="AS449" s="92">
        <f t="shared" si="40"/>
        <v>48832</v>
      </c>
      <c r="AU449" s="233">
        <v>11057</v>
      </c>
      <c r="AV449" s="234">
        <v>11057</v>
      </c>
      <c r="AW449" s="234">
        <v>1515</v>
      </c>
      <c r="AX449" s="235">
        <v>9542</v>
      </c>
      <c r="AY449" s="233">
        <v>1515</v>
      </c>
      <c r="AZ449" s="234">
        <v>1515</v>
      </c>
      <c r="BA449" s="234">
        <v>1515</v>
      </c>
      <c r="BB449" s="234">
        <v>1515</v>
      </c>
      <c r="BC449" s="234">
        <v>1515</v>
      </c>
      <c r="BD449" s="235">
        <v>1967</v>
      </c>
      <c r="BE449" s="233">
        <v>30450</v>
      </c>
      <c r="BF449" s="234">
        <v>30450</v>
      </c>
      <c r="BG449" s="234">
        <v>4171</v>
      </c>
      <c r="BH449" s="235">
        <v>26279</v>
      </c>
      <c r="BI449" s="233">
        <v>4171</v>
      </c>
      <c r="BJ449" s="234">
        <v>4171</v>
      </c>
      <c r="BK449" s="234">
        <v>4171</v>
      </c>
      <c r="BL449" s="234">
        <v>4171</v>
      </c>
      <c r="BM449" s="234">
        <v>4171</v>
      </c>
      <c r="BN449" s="235">
        <v>5424</v>
      </c>
      <c r="BO449" s="233">
        <v>-2150</v>
      </c>
      <c r="BP449" s="234">
        <v>-1891</v>
      </c>
      <c r="BQ449" s="234">
        <v>-259</v>
      </c>
      <c r="BR449" s="235">
        <v>-1632</v>
      </c>
      <c r="BS449" s="233">
        <v>-259</v>
      </c>
      <c r="BT449" s="234">
        <v>-259</v>
      </c>
      <c r="BU449" s="234">
        <v>-259</v>
      </c>
      <c r="BV449" s="234">
        <v>-259</v>
      </c>
      <c r="BW449" s="234">
        <v>-259</v>
      </c>
      <c r="BX449" s="235">
        <v>-337</v>
      </c>
    </row>
    <row r="450" spans="1:76">
      <c r="A450" s="186" t="s">
        <v>1276</v>
      </c>
      <c r="B450" s="187">
        <v>0</v>
      </c>
      <c r="C450" s="187">
        <v>0</v>
      </c>
      <c r="D450" s="186">
        <v>0</v>
      </c>
      <c r="E450" s="186">
        <v>0</v>
      </c>
      <c r="F450" s="187">
        <v>0</v>
      </c>
      <c r="G450" s="187">
        <v>0</v>
      </c>
      <c r="H450" s="195">
        <v>0</v>
      </c>
      <c r="I450" s="187">
        <v>0</v>
      </c>
      <c r="J450" s="187">
        <v>0</v>
      </c>
      <c r="K450" s="187">
        <v>0</v>
      </c>
      <c r="L450" s="187">
        <v>0</v>
      </c>
      <c r="M450" s="187">
        <v>0</v>
      </c>
      <c r="N450" s="187">
        <v>0</v>
      </c>
      <c r="O450" s="187">
        <v>0</v>
      </c>
      <c r="P450" s="187">
        <v>0</v>
      </c>
      <c r="Q450" s="187">
        <v>0</v>
      </c>
      <c r="R450" s="187">
        <v>0</v>
      </c>
      <c r="S450" s="187">
        <v>0</v>
      </c>
      <c r="T450" s="187">
        <v>0</v>
      </c>
      <c r="U450" s="187">
        <v>0</v>
      </c>
      <c r="V450" s="187">
        <v>0</v>
      </c>
      <c r="W450" s="187">
        <v>0</v>
      </c>
      <c r="X450" s="187">
        <v>0</v>
      </c>
      <c r="Y450" s="187">
        <v>0</v>
      </c>
      <c r="Z450" s="187">
        <v>0</v>
      </c>
      <c r="AA450" s="187">
        <v>0</v>
      </c>
      <c r="AB450" s="187">
        <v>0</v>
      </c>
      <c r="AC450" s="187">
        <v>0</v>
      </c>
      <c r="AD450" s="187">
        <v>0</v>
      </c>
      <c r="AE450" s="187">
        <v>0</v>
      </c>
      <c r="AF450" s="187">
        <v>0</v>
      </c>
      <c r="AG450" s="175">
        <v>1</v>
      </c>
      <c r="AH450" s="188">
        <v>419</v>
      </c>
      <c r="AI450" s="92">
        <f t="shared" si="41"/>
        <v>0</v>
      </c>
      <c r="AJ450" s="198">
        <v>0</v>
      </c>
      <c r="AK450" s="196">
        <v>0</v>
      </c>
      <c r="AL450" s="197">
        <v>0</v>
      </c>
      <c r="AN450" s="174">
        <f t="shared" si="36"/>
        <v>0</v>
      </c>
      <c r="AO450" s="174">
        <f t="shared" si="37"/>
        <v>0</v>
      </c>
      <c r="AQ450" s="92">
        <f t="shared" si="38"/>
        <v>0</v>
      </c>
      <c r="AR450" s="92">
        <f t="shared" si="39"/>
        <v>0</v>
      </c>
      <c r="AS450" s="92">
        <f t="shared" si="40"/>
        <v>0</v>
      </c>
      <c r="AU450" s="233">
        <v>0</v>
      </c>
      <c r="AV450" s="234">
        <v>0</v>
      </c>
      <c r="AW450" s="234">
        <v>0</v>
      </c>
      <c r="AX450" s="235">
        <v>0</v>
      </c>
      <c r="AY450" s="233">
        <v>0</v>
      </c>
      <c r="AZ450" s="234">
        <v>0</v>
      </c>
      <c r="BA450" s="234">
        <v>0</v>
      </c>
      <c r="BB450" s="234">
        <v>0</v>
      </c>
      <c r="BC450" s="234">
        <v>0</v>
      </c>
      <c r="BD450" s="235">
        <v>0</v>
      </c>
      <c r="BE450" s="233">
        <v>0</v>
      </c>
      <c r="BF450" s="234">
        <v>0</v>
      </c>
      <c r="BG450" s="234">
        <v>0</v>
      </c>
      <c r="BH450" s="235">
        <v>0</v>
      </c>
      <c r="BI450" s="233">
        <v>0</v>
      </c>
      <c r="BJ450" s="234">
        <v>0</v>
      </c>
      <c r="BK450" s="234">
        <v>0</v>
      </c>
      <c r="BL450" s="234">
        <v>0</v>
      </c>
      <c r="BM450" s="234">
        <v>0</v>
      </c>
      <c r="BN450" s="235">
        <v>0</v>
      </c>
      <c r="BO450" s="233">
        <v>0</v>
      </c>
      <c r="BP450" s="234">
        <v>0</v>
      </c>
      <c r="BQ450" s="234">
        <v>0</v>
      </c>
      <c r="BR450" s="235">
        <v>0</v>
      </c>
      <c r="BS450" s="233">
        <v>0</v>
      </c>
      <c r="BT450" s="234">
        <v>0</v>
      </c>
      <c r="BU450" s="234">
        <v>0</v>
      </c>
      <c r="BV450" s="234">
        <v>0</v>
      </c>
      <c r="BW450" s="234">
        <v>0</v>
      </c>
      <c r="BX450" s="235">
        <v>0</v>
      </c>
    </row>
    <row r="451" spans="1:76">
      <c r="A451" s="186" t="s">
        <v>1277</v>
      </c>
      <c r="B451" s="187">
        <v>0</v>
      </c>
      <c r="C451" s="187">
        <v>0</v>
      </c>
      <c r="D451" s="186">
        <v>0</v>
      </c>
      <c r="E451" s="186">
        <v>0</v>
      </c>
      <c r="F451" s="187">
        <v>0</v>
      </c>
      <c r="G451" s="187">
        <v>0</v>
      </c>
      <c r="H451" s="195">
        <v>0</v>
      </c>
      <c r="I451" s="187">
        <v>0</v>
      </c>
      <c r="J451" s="187">
        <v>0</v>
      </c>
      <c r="K451" s="187">
        <v>0</v>
      </c>
      <c r="L451" s="187">
        <v>0</v>
      </c>
      <c r="M451" s="187">
        <v>0</v>
      </c>
      <c r="N451" s="187">
        <v>0</v>
      </c>
      <c r="O451" s="187">
        <v>0</v>
      </c>
      <c r="P451" s="187">
        <v>0</v>
      </c>
      <c r="Q451" s="187">
        <v>0</v>
      </c>
      <c r="R451" s="187">
        <v>0</v>
      </c>
      <c r="S451" s="187">
        <v>0</v>
      </c>
      <c r="T451" s="187">
        <v>0</v>
      </c>
      <c r="U451" s="187">
        <v>0</v>
      </c>
      <c r="V451" s="187">
        <v>0</v>
      </c>
      <c r="W451" s="187">
        <v>0</v>
      </c>
      <c r="X451" s="187">
        <v>0</v>
      </c>
      <c r="Y451" s="187">
        <v>0</v>
      </c>
      <c r="Z451" s="187">
        <v>0</v>
      </c>
      <c r="AA451" s="187">
        <v>0</v>
      </c>
      <c r="AB451" s="187">
        <v>0</v>
      </c>
      <c r="AC451" s="187">
        <v>0</v>
      </c>
      <c r="AD451" s="187">
        <v>0</v>
      </c>
      <c r="AE451" s="187">
        <v>0</v>
      </c>
      <c r="AF451" s="187">
        <v>0</v>
      </c>
      <c r="AG451" s="175">
        <v>1</v>
      </c>
      <c r="AH451" s="188">
        <v>418</v>
      </c>
      <c r="AI451" s="92">
        <f t="shared" si="41"/>
        <v>0</v>
      </c>
      <c r="AJ451" s="198">
        <v>0</v>
      </c>
      <c r="AK451" s="196">
        <v>0</v>
      </c>
      <c r="AL451" s="197">
        <v>0</v>
      </c>
      <c r="AN451" s="174">
        <f t="shared" si="36"/>
        <v>0</v>
      </c>
      <c r="AO451" s="174">
        <f t="shared" si="37"/>
        <v>0</v>
      </c>
      <c r="AQ451" s="92">
        <f t="shared" si="38"/>
        <v>0</v>
      </c>
      <c r="AR451" s="92">
        <f t="shared" si="39"/>
        <v>0</v>
      </c>
      <c r="AS451" s="92">
        <f t="shared" si="40"/>
        <v>0</v>
      </c>
      <c r="AU451" s="233">
        <v>0</v>
      </c>
      <c r="AV451" s="234">
        <v>0</v>
      </c>
      <c r="AW451" s="234">
        <v>0</v>
      </c>
      <c r="AX451" s="235">
        <v>0</v>
      </c>
      <c r="AY451" s="233">
        <v>0</v>
      </c>
      <c r="AZ451" s="234">
        <v>0</v>
      </c>
      <c r="BA451" s="234">
        <v>0</v>
      </c>
      <c r="BB451" s="234">
        <v>0</v>
      </c>
      <c r="BC451" s="234">
        <v>0</v>
      </c>
      <c r="BD451" s="235">
        <v>0</v>
      </c>
      <c r="BE451" s="233">
        <v>0</v>
      </c>
      <c r="BF451" s="234">
        <v>0</v>
      </c>
      <c r="BG451" s="234">
        <v>0</v>
      </c>
      <c r="BH451" s="235">
        <v>0</v>
      </c>
      <c r="BI451" s="233">
        <v>0</v>
      </c>
      <c r="BJ451" s="234">
        <v>0</v>
      </c>
      <c r="BK451" s="234">
        <v>0</v>
      </c>
      <c r="BL451" s="234">
        <v>0</v>
      </c>
      <c r="BM451" s="234">
        <v>0</v>
      </c>
      <c r="BN451" s="235">
        <v>0</v>
      </c>
      <c r="BO451" s="233">
        <v>0</v>
      </c>
      <c r="BP451" s="234">
        <v>0</v>
      </c>
      <c r="BQ451" s="234">
        <v>0</v>
      </c>
      <c r="BR451" s="235">
        <v>0</v>
      </c>
      <c r="BS451" s="233">
        <v>0</v>
      </c>
      <c r="BT451" s="234">
        <v>0</v>
      </c>
      <c r="BU451" s="234">
        <v>0</v>
      </c>
      <c r="BV451" s="234">
        <v>0</v>
      </c>
      <c r="BW451" s="234">
        <v>0</v>
      </c>
      <c r="BX451" s="235">
        <v>0</v>
      </c>
    </row>
    <row r="452" spans="1:76">
      <c r="A452" s="186" t="s">
        <v>1278</v>
      </c>
      <c r="B452" s="187">
        <v>0</v>
      </c>
      <c r="C452" s="187">
        <v>0</v>
      </c>
      <c r="D452" s="186">
        <v>4</v>
      </c>
      <c r="E452" s="186">
        <v>4</v>
      </c>
      <c r="F452" s="187">
        <v>23447</v>
      </c>
      <c r="G452" s="187">
        <v>13456</v>
      </c>
      <c r="H452" s="195">
        <v>1926</v>
      </c>
      <c r="I452" s="187">
        <v>159.07999999999998</v>
      </c>
      <c r="J452" s="187">
        <v>7084</v>
      </c>
      <c r="K452" s="187">
        <v>25890</v>
      </c>
      <c r="L452" s="187">
        <v>21165</v>
      </c>
      <c r="M452" s="187">
        <v>20198</v>
      </c>
      <c r="N452" s="187">
        <v>27396</v>
      </c>
      <c r="O452" s="187">
        <v>636</v>
      </c>
      <c r="P452" s="187">
        <v>502</v>
      </c>
      <c r="Q452" s="187">
        <v>0</v>
      </c>
      <c r="R452" s="187">
        <v>7324</v>
      </c>
      <c r="S452" s="187">
        <v>1529</v>
      </c>
      <c r="T452" s="187">
        <v>0</v>
      </c>
      <c r="U452" s="187">
        <v>0</v>
      </c>
      <c r="V452" s="187">
        <v>788</v>
      </c>
      <c r="W452" s="187">
        <v>0</v>
      </c>
      <c r="X452" s="187">
        <v>901</v>
      </c>
      <c r="Y452" s="187">
        <v>6606</v>
      </c>
      <c r="Z452" s="187">
        <v>1379</v>
      </c>
      <c r="AA452" s="187">
        <v>788</v>
      </c>
      <c r="AB452" s="187">
        <v>788</v>
      </c>
      <c r="AC452" s="187">
        <v>788</v>
      </c>
      <c r="AD452" s="187">
        <v>788</v>
      </c>
      <c r="AE452" s="187">
        <v>788</v>
      </c>
      <c r="AF452" s="187">
        <v>3144</v>
      </c>
      <c r="AG452" s="175">
        <v>10.199999999999999</v>
      </c>
      <c r="AH452" s="188">
        <v>420</v>
      </c>
      <c r="AI452" s="92">
        <f t="shared" si="41"/>
        <v>0</v>
      </c>
      <c r="AJ452" s="198">
        <v>-80</v>
      </c>
      <c r="AK452" s="196">
        <v>150</v>
      </c>
      <c r="AL452" s="197">
        <v>718</v>
      </c>
      <c r="AN452" s="174">
        <f t="shared" si="36"/>
        <v>1926</v>
      </c>
      <c r="AO452" s="174">
        <f t="shared" si="37"/>
        <v>0</v>
      </c>
      <c r="AQ452" s="92">
        <f t="shared" si="38"/>
        <v>23447</v>
      </c>
      <c r="AR452" s="92">
        <f t="shared" si="39"/>
        <v>0</v>
      </c>
      <c r="AS452" s="92">
        <f t="shared" si="40"/>
        <v>9991</v>
      </c>
      <c r="AU452" s="233">
        <v>1529</v>
      </c>
      <c r="AV452" s="234">
        <v>1529</v>
      </c>
      <c r="AW452" s="234">
        <v>150</v>
      </c>
      <c r="AX452" s="235">
        <v>1379</v>
      </c>
      <c r="AY452" s="233">
        <v>150</v>
      </c>
      <c r="AZ452" s="234">
        <v>150</v>
      </c>
      <c r="BA452" s="234">
        <v>150</v>
      </c>
      <c r="BB452" s="234">
        <v>150</v>
      </c>
      <c r="BC452" s="234">
        <v>150</v>
      </c>
      <c r="BD452" s="235">
        <v>629</v>
      </c>
      <c r="BE452" s="233">
        <v>7324</v>
      </c>
      <c r="BF452" s="234">
        <v>7324</v>
      </c>
      <c r="BG452" s="234">
        <v>718</v>
      </c>
      <c r="BH452" s="235">
        <v>6606</v>
      </c>
      <c r="BI452" s="233">
        <v>718</v>
      </c>
      <c r="BJ452" s="234">
        <v>718</v>
      </c>
      <c r="BK452" s="234">
        <v>718</v>
      </c>
      <c r="BL452" s="234">
        <v>718</v>
      </c>
      <c r="BM452" s="234">
        <v>718</v>
      </c>
      <c r="BN452" s="235">
        <v>3016</v>
      </c>
      <c r="BO452" s="233">
        <v>-1061</v>
      </c>
      <c r="BP452" s="234">
        <v>-981</v>
      </c>
      <c r="BQ452" s="234">
        <v>-80</v>
      </c>
      <c r="BR452" s="235">
        <v>-901</v>
      </c>
      <c r="BS452" s="233">
        <v>-80</v>
      </c>
      <c r="BT452" s="234">
        <v>-80</v>
      </c>
      <c r="BU452" s="234">
        <v>-80</v>
      </c>
      <c r="BV452" s="234">
        <v>-80</v>
      </c>
      <c r="BW452" s="234">
        <v>-80</v>
      </c>
      <c r="BX452" s="235">
        <v>-501</v>
      </c>
    </row>
    <row r="453" spans="1:76">
      <c r="A453" s="186" t="s">
        <v>1279</v>
      </c>
      <c r="B453" s="187">
        <v>55</v>
      </c>
      <c r="C453" s="187">
        <v>0</v>
      </c>
      <c r="D453" s="186">
        <v>698</v>
      </c>
      <c r="E453" s="186">
        <v>739</v>
      </c>
      <c r="F453" s="187">
        <v>6429113</v>
      </c>
      <c r="G453" s="187">
        <v>12755825</v>
      </c>
      <c r="H453" s="195">
        <v>87540</v>
      </c>
      <c r="I453" s="187">
        <v>596841.79</v>
      </c>
      <c r="J453" s="187">
        <v>-6450942</v>
      </c>
      <c r="K453" s="187">
        <v>6914231</v>
      </c>
      <c r="L453" s="187">
        <v>5979829</v>
      </c>
      <c r="M453" s="187">
        <v>5802369</v>
      </c>
      <c r="N453" s="187">
        <v>7176418</v>
      </c>
      <c r="O453" s="187">
        <v>616388</v>
      </c>
      <c r="P453" s="187">
        <v>466207.37999999966</v>
      </c>
      <c r="Q453" s="187">
        <v>-195447</v>
      </c>
      <c r="R453" s="187">
        <v>-6555370</v>
      </c>
      <c r="S453" s="187">
        <v>-105484</v>
      </c>
      <c r="T453" s="187">
        <v>553006.37999999966</v>
      </c>
      <c r="U453" s="187">
        <v>-195447</v>
      </c>
      <c r="V453" s="187">
        <v>-799608</v>
      </c>
      <c r="W453" s="187">
        <v>5842830</v>
      </c>
      <c r="X453" s="187">
        <v>608112</v>
      </c>
      <c r="Y453" s="187">
        <v>0</v>
      </c>
      <c r="Z453" s="187">
        <v>0</v>
      </c>
      <c r="AA453" s="187">
        <v>-799608</v>
      </c>
      <c r="AB453" s="187">
        <v>-799608</v>
      </c>
      <c r="AC453" s="187">
        <v>-799608</v>
      </c>
      <c r="AD453" s="187">
        <v>-799608</v>
      </c>
      <c r="AE453" s="187">
        <v>-799608</v>
      </c>
      <c r="AF453" s="187">
        <v>-2452902</v>
      </c>
      <c r="AG453" s="175">
        <v>9.1999999999999993</v>
      </c>
      <c r="AH453" s="188">
        <v>561</v>
      </c>
      <c r="AI453" s="92">
        <f t="shared" si="41"/>
        <v>0</v>
      </c>
      <c r="AJ453" s="198">
        <v>-75602</v>
      </c>
      <c r="AK453" s="196">
        <v>-11466</v>
      </c>
      <c r="AL453" s="197">
        <v>-712540</v>
      </c>
      <c r="AN453" s="174">
        <f t="shared" si="36"/>
        <v>87540.379999999655</v>
      </c>
      <c r="AO453" s="174">
        <f t="shared" si="37"/>
        <v>-0.37999999965541065</v>
      </c>
      <c r="AQ453" s="92">
        <f t="shared" si="38"/>
        <v>6429113</v>
      </c>
      <c r="AR453" s="92">
        <f t="shared" si="39"/>
        <v>0</v>
      </c>
      <c r="AS453" s="92">
        <f t="shared" si="40"/>
        <v>-6326712</v>
      </c>
      <c r="AU453" s="233">
        <v>-105484</v>
      </c>
      <c r="AV453" s="234">
        <v>-105484</v>
      </c>
      <c r="AW453" s="234">
        <v>-11466</v>
      </c>
      <c r="AX453" s="235">
        <v>-94018</v>
      </c>
      <c r="AY453" s="233">
        <v>-11466</v>
      </c>
      <c r="AZ453" s="234">
        <v>-11466</v>
      </c>
      <c r="BA453" s="234">
        <v>-11466</v>
      </c>
      <c r="BB453" s="234">
        <v>-11466</v>
      </c>
      <c r="BC453" s="234">
        <v>-11466</v>
      </c>
      <c r="BD453" s="235">
        <v>-36688</v>
      </c>
      <c r="BE453" s="233">
        <v>-6555370</v>
      </c>
      <c r="BF453" s="234">
        <v>-6555370</v>
      </c>
      <c r="BG453" s="234">
        <v>-712540</v>
      </c>
      <c r="BH453" s="235">
        <v>-5842830</v>
      </c>
      <c r="BI453" s="233">
        <v>-712540</v>
      </c>
      <c r="BJ453" s="234">
        <v>-712540</v>
      </c>
      <c r="BK453" s="234">
        <v>-712540</v>
      </c>
      <c r="BL453" s="234">
        <v>-712540</v>
      </c>
      <c r="BM453" s="234">
        <v>-712540</v>
      </c>
      <c r="BN453" s="235">
        <v>-2280130</v>
      </c>
      <c r="BO453" s="233">
        <v>-665298</v>
      </c>
      <c r="BP453" s="234">
        <v>-589696</v>
      </c>
      <c r="BQ453" s="234">
        <v>-75602</v>
      </c>
      <c r="BR453" s="235">
        <v>-514094</v>
      </c>
      <c r="BS453" s="233">
        <v>-75602</v>
      </c>
      <c r="BT453" s="234">
        <v>-75602</v>
      </c>
      <c r="BU453" s="234">
        <v>-75602</v>
      </c>
      <c r="BV453" s="234">
        <v>-75602</v>
      </c>
      <c r="BW453" s="234">
        <v>-75602</v>
      </c>
      <c r="BX453" s="235">
        <v>-136084</v>
      </c>
    </row>
    <row r="454" spans="1:76">
      <c r="A454" s="186" t="s">
        <v>819</v>
      </c>
      <c r="B454" s="187">
        <v>0</v>
      </c>
      <c r="C454" s="187">
        <v>0</v>
      </c>
      <c r="D454" s="186">
        <v>0</v>
      </c>
      <c r="E454" s="186">
        <v>0</v>
      </c>
      <c r="F454" s="187">
        <v>0</v>
      </c>
      <c r="G454" s="187">
        <v>4522</v>
      </c>
      <c r="H454" s="195">
        <v>-4533</v>
      </c>
      <c r="I454" s="187">
        <v>0</v>
      </c>
      <c r="J454" s="187">
        <v>-96</v>
      </c>
      <c r="K454" s="187">
        <v>0</v>
      </c>
      <c r="L454" s="187">
        <v>0</v>
      </c>
      <c r="M454" s="187">
        <v>0</v>
      </c>
      <c r="N454" s="187">
        <v>0</v>
      </c>
      <c r="O454" s="187">
        <v>474</v>
      </c>
      <c r="P454" s="187">
        <v>178.27</v>
      </c>
      <c r="Q454" s="187">
        <v>0</v>
      </c>
      <c r="R454" s="187">
        <v>-5173</v>
      </c>
      <c r="S454" s="187">
        <v>0</v>
      </c>
      <c r="T454" s="187">
        <v>1.2699999999999996</v>
      </c>
      <c r="U454" s="187">
        <v>0</v>
      </c>
      <c r="V454" s="187">
        <v>-5185</v>
      </c>
      <c r="W454" s="187">
        <v>0</v>
      </c>
      <c r="X454" s="187">
        <v>96</v>
      </c>
      <c r="Y454" s="187">
        <v>0</v>
      </c>
      <c r="Z454" s="187">
        <v>0</v>
      </c>
      <c r="AA454" s="187">
        <v>-12</v>
      </c>
      <c r="AB454" s="187">
        <v>-12</v>
      </c>
      <c r="AC454" s="187">
        <v>-12</v>
      </c>
      <c r="AD454" s="187">
        <v>-12</v>
      </c>
      <c r="AE454" s="187">
        <v>-12</v>
      </c>
      <c r="AF454" s="187">
        <v>-36</v>
      </c>
      <c r="AG454" s="175">
        <v>1</v>
      </c>
      <c r="AH454" s="188">
        <v>65</v>
      </c>
      <c r="AI454" s="92">
        <f t="shared" si="41"/>
        <v>0</v>
      </c>
      <c r="AJ454" s="198">
        <v>-12</v>
      </c>
      <c r="AK454" s="196">
        <v>0</v>
      </c>
      <c r="AL454" s="197">
        <v>-5173</v>
      </c>
      <c r="AN454" s="174">
        <f t="shared" ref="AN454:AN517" si="42">O454+P454+Q454+AJ454+AK454+AL454</f>
        <v>-4532.7299999999996</v>
      </c>
      <c r="AO454" s="174">
        <f t="shared" ref="AO454:AO517" si="43">H454-AN454</f>
        <v>-0.27000000000043656</v>
      </c>
      <c r="AQ454" s="92">
        <f t="shared" ref="AQ454:AQ517" si="44">G454+SUM(O454:S454)-T454</f>
        <v>4.3698378249246161E-13</v>
      </c>
      <c r="AR454" s="92">
        <f t="shared" ref="AR454:AR517" si="45">AQ454-F454</f>
        <v>4.3698378249246161E-13</v>
      </c>
      <c r="AS454" s="92">
        <f t="shared" ref="AS454:AS517" si="46">SUM(O454:S454)-T454</f>
        <v>-4522</v>
      </c>
      <c r="AU454" s="233">
        <v>0</v>
      </c>
      <c r="AV454" s="234">
        <v>0</v>
      </c>
      <c r="AW454" s="234">
        <v>0</v>
      </c>
      <c r="AX454" s="235">
        <v>0</v>
      </c>
      <c r="AY454" s="233">
        <v>0</v>
      </c>
      <c r="AZ454" s="234">
        <v>0</v>
      </c>
      <c r="BA454" s="234">
        <v>0</v>
      </c>
      <c r="BB454" s="234">
        <v>0</v>
      </c>
      <c r="BC454" s="234">
        <v>0</v>
      </c>
      <c r="BD454" s="235">
        <v>0</v>
      </c>
      <c r="BE454" s="233">
        <v>-5173</v>
      </c>
      <c r="BF454" s="234">
        <v>-5173</v>
      </c>
      <c r="BG454" s="234">
        <v>-5173</v>
      </c>
      <c r="BH454" s="235">
        <v>0</v>
      </c>
      <c r="BI454" s="233">
        <v>0</v>
      </c>
      <c r="BJ454" s="234">
        <v>0</v>
      </c>
      <c r="BK454" s="234">
        <v>0</v>
      </c>
      <c r="BL454" s="234">
        <v>0</v>
      </c>
      <c r="BM454" s="234">
        <v>0</v>
      </c>
      <c r="BN454" s="235">
        <v>0</v>
      </c>
      <c r="BO454" s="233">
        <v>-120</v>
      </c>
      <c r="BP454" s="234">
        <v>-108</v>
      </c>
      <c r="BQ454" s="234">
        <v>-12</v>
      </c>
      <c r="BR454" s="235">
        <v>-96</v>
      </c>
      <c r="BS454" s="233">
        <v>-12</v>
      </c>
      <c r="BT454" s="234">
        <v>-12</v>
      </c>
      <c r="BU454" s="234">
        <v>-12</v>
      </c>
      <c r="BV454" s="234">
        <v>-12</v>
      </c>
      <c r="BW454" s="234">
        <v>-12</v>
      </c>
      <c r="BX454" s="235">
        <v>-36</v>
      </c>
    </row>
    <row r="455" spans="1:76">
      <c r="A455" s="186" t="s">
        <v>1280</v>
      </c>
      <c r="B455" s="187">
        <v>0</v>
      </c>
      <c r="C455" s="187">
        <v>0</v>
      </c>
      <c r="D455" s="186">
        <v>0</v>
      </c>
      <c r="E455" s="186">
        <v>0</v>
      </c>
      <c r="F455" s="187">
        <v>0</v>
      </c>
      <c r="G455" s="187">
        <v>0</v>
      </c>
      <c r="H455" s="195">
        <v>0</v>
      </c>
      <c r="I455" s="187">
        <v>0</v>
      </c>
      <c r="J455" s="187">
        <v>0</v>
      </c>
      <c r="K455" s="187">
        <v>0</v>
      </c>
      <c r="L455" s="187">
        <v>0</v>
      </c>
      <c r="M455" s="187">
        <v>0</v>
      </c>
      <c r="N455" s="187">
        <v>0</v>
      </c>
      <c r="O455" s="187">
        <v>0</v>
      </c>
      <c r="P455" s="187">
        <v>0</v>
      </c>
      <c r="Q455" s="187">
        <v>0</v>
      </c>
      <c r="R455" s="187">
        <v>0</v>
      </c>
      <c r="S455" s="187">
        <v>0</v>
      </c>
      <c r="T455" s="187">
        <v>0</v>
      </c>
      <c r="U455" s="187">
        <v>0</v>
      </c>
      <c r="V455" s="187">
        <v>0</v>
      </c>
      <c r="W455" s="187">
        <v>0</v>
      </c>
      <c r="X455" s="187">
        <v>0</v>
      </c>
      <c r="Y455" s="187">
        <v>0</v>
      </c>
      <c r="Z455" s="187">
        <v>0</v>
      </c>
      <c r="AA455" s="187">
        <v>0</v>
      </c>
      <c r="AB455" s="187">
        <v>0</v>
      </c>
      <c r="AC455" s="187">
        <v>0</v>
      </c>
      <c r="AD455" s="187">
        <v>0</v>
      </c>
      <c r="AE455" s="187">
        <v>0</v>
      </c>
      <c r="AF455" s="187">
        <v>0</v>
      </c>
      <c r="AG455" s="175">
        <v>1</v>
      </c>
      <c r="AH455" s="188">
        <v>421</v>
      </c>
      <c r="AI455" s="92">
        <f t="shared" ref="AI455:AI518" si="47">W455+X455-Y455-Z455+SUM(AA455:AF455)</f>
        <v>0</v>
      </c>
      <c r="AJ455" s="198">
        <v>0</v>
      </c>
      <c r="AK455" s="196">
        <v>0</v>
      </c>
      <c r="AL455" s="197">
        <v>0</v>
      </c>
      <c r="AN455" s="174">
        <f t="shared" si="42"/>
        <v>0</v>
      </c>
      <c r="AO455" s="174">
        <f t="shared" si="43"/>
        <v>0</v>
      </c>
      <c r="AQ455" s="92">
        <f t="shared" si="44"/>
        <v>0</v>
      </c>
      <c r="AR455" s="92">
        <f t="shared" si="45"/>
        <v>0</v>
      </c>
      <c r="AS455" s="92">
        <f t="shared" si="46"/>
        <v>0</v>
      </c>
      <c r="AU455" s="233">
        <v>0</v>
      </c>
      <c r="AV455" s="234">
        <v>0</v>
      </c>
      <c r="AW455" s="234">
        <v>0</v>
      </c>
      <c r="AX455" s="235">
        <v>0</v>
      </c>
      <c r="AY455" s="233">
        <v>0</v>
      </c>
      <c r="AZ455" s="234">
        <v>0</v>
      </c>
      <c r="BA455" s="234">
        <v>0</v>
      </c>
      <c r="BB455" s="234">
        <v>0</v>
      </c>
      <c r="BC455" s="234">
        <v>0</v>
      </c>
      <c r="BD455" s="235">
        <v>0</v>
      </c>
      <c r="BE455" s="233">
        <v>0</v>
      </c>
      <c r="BF455" s="234">
        <v>0</v>
      </c>
      <c r="BG455" s="234">
        <v>0</v>
      </c>
      <c r="BH455" s="235">
        <v>0</v>
      </c>
      <c r="BI455" s="233">
        <v>0</v>
      </c>
      <c r="BJ455" s="234">
        <v>0</v>
      </c>
      <c r="BK455" s="234">
        <v>0</v>
      </c>
      <c r="BL455" s="234">
        <v>0</v>
      </c>
      <c r="BM455" s="234">
        <v>0</v>
      </c>
      <c r="BN455" s="235">
        <v>0</v>
      </c>
      <c r="BO455" s="233">
        <v>0</v>
      </c>
      <c r="BP455" s="234">
        <v>0</v>
      </c>
      <c r="BQ455" s="234">
        <v>0</v>
      </c>
      <c r="BR455" s="235">
        <v>0</v>
      </c>
      <c r="BS455" s="233">
        <v>0</v>
      </c>
      <c r="BT455" s="234">
        <v>0</v>
      </c>
      <c r="BU455" s="234">
        <v>0</v>
      </c>
      <c r="BV455" s="234">
        <v>0</v>
      </c>
      <c r="BW455" s="234">
        <v>0</v>
      </c>
      <c r="BX455" s="235">
        <v>0</v>
      </c>
    </row>
    <row r="456" spans="1:76">
      <c r="A456" s="186" t="s">
        <v>1281</v>
      </c>
      <c r="B456" s="187">
        <v>0</v>
      </c>
      <c r="C456" s="187">
        <v>0</v>
      </c>
      <c r="D456" s="186">
        <v>0</v>
      </c>
      <c r="E456" s="186">
        <v>0</v>
      </c>
      <c r="F456" s="187">
        <v>0</v>
      </c>
      <c r="G456" s="187">
        <v>0</v>
      </c>
      <c r="H456" s="195">
        <v>0</v>
      </c>
      <c r="I456" s="187">
        <v>0</v>
      </c>
      <c r="J456" s="187">
        <v>0</v>
      </c>
      <c r="K456" s="187">
        <v>0</v>
      </c>
      <c r="L456" s="187">
        <v>0</v>
      </c>
      <c r="M456" s="187">
        <v>0</v>
      </c>
      <c r="N456" s="187">
        <v>0</v>
      </c>
      <c r="O456" s="187">
        <v>0</v>
      </c>
      <c r="P456" s="187">
        <v>0</v>
      </c>
      <c r="Q456" s="187">
        <v>0</v>
      </c>
      <c r="R456" s="187">
        <v>0</v>
      </c>
      <c r="S456" s="187">
        <v>0</v>
      </c>
      <c r="T456" s="187">
        <v>0</v>
      </c>
      <c r="U456" s="187">
        <v>0</v>
      </c>
      <c r="V456" s="187">
        <v>0</v>
      </c>
      <c r="W456" s="187">
        <v>0</v>
      </c>
      <c r="X456" s="187">
        <v>0</v>
      </c>
      <c r="Y456" s="187">
        <v>0</v>
      </c>
      <c r="Z456" s="187">
        <v>0</v>
      </c>
      <c r="AA456" s="187">
        <v>0</v>
      </c>
      <c r="AB456" s="187">
        <v>0</v>
      </c>
      <c r="AC456" s="187">
        <v>0</v>
      </c>
      <c r="AD456" s="187">
        <v>0</v>
      </c>
      <c r="AE456" s="187">
        <v>0</v>
      </c>
      <c r="AF456" s="187">
        <v>0</v>
      </c>
      <c r="AG456" s="175">
        <v>1</v>
      </c>
      <c r="AH456" s="188">
        <v>422</v>
      </c>
      <c r="AI456" s="92">
        <f t="shared" si="47"/>
        <v>0</v>
      </c>
      <c r="AJ456" s="198">
        <v>0</v>
      </c>
      <c r="AK456" s="196">
        <v>0</v>
      </c>
      <c r="AL456" s="197">
        <v>0</v>
      </c>
      <c r="AN456" s="174">
        <f t="shared" si="42"/>
        <v>0</v>
      </c>
      <c r="AO456" s="174">
        <f t="shared" si="43"/>
        <v>0</v>
      </c>
      <c r="AQ456" s="92">
        <f t="shared" si="44"/>
        <v>0</v>
      </c>
      <c r="AR456" s="92">
        <f t="shared" si="45"/>
        <v>0</v>
      </c>
      <c r="AS456" s="92">
        <f t="shared" si="46"/>
        <v>0</v>
      </c>
      <c r="AU456" s="233">
        <v>0</v>
      </c>
      <c r="AV456" s="234">
        <v>0</v>
      </c>
      <c r="AW456" s="234">
        <v>0</v>
      </c>
      <c r="AX456" s="235">
        <v>0</v>
      </c>
      <c r="AY456" s="233">
        <v>0</v>
      </c>
      <c r="AZ456" s="234">
        <v>0</v>
      </c>
      <c r="BA456" s="234">
        <v>0</v>
      </c>
      <c r="BB456" s="234">
        <v>0</v>
      </c>
      <c r="BC456" s="234">
        <v>0</v>
      </c>
      <c r="BD456" s="235">
        <v>0</v>
      </c>
      <c r="BE456" s="233">
        <v>0</v>
      </c>
      <c r="BF456" s="234">
        <v>0</v>
      </c>
      <c r="BG456" s="234">
        <v>0</v>
      </c>
      <c r="BH456" s="235">
        <v>0</v>
      </c>
      <c r="BI456" s="233">
        <v>0</v>
      </c>
      <c r="BJ456" s="234">
        <v>0</v>
      </c>
      <c r="BK456" s="234">
        <v>0</v>
      </c>
      <c r="BL456" s="234">
        <v>0</v>
      </c>
      <c r="BM456" s="234">
        <v>0</v>
      </c>
      <c r="BN456" s="235">
        <v>0</v>
      </c>
      <c r="BO456" s="233">
        <v>0</v>
      </c>
      <c r="BP456" s="234">
        <v>0</v>
      </c>
      <c r="BQ456" s="234">
        <v>0</v>
      </c>
      <c r="BR456" s="235">
        <v>0</v>
      </c>
      <c r="BS456" s="233">
        <v>0</v>
      </c>
      <c r="BT456" s="234">
        <v>0</v>
      </c>
      <c r="BU456" s="234">
        <v>0</v>
      </c>
      <c r="BV456" s="234">
        <v>0</v>
      </c>
      <c r="BW456" s="234">
        <v>0</v>
      </c>
      <c r="BX456" s="235">
        <v>0</v>
      </c>
    </row>
    <row r="457" spans="1:76">
      <c r="A457" s="186" t="s">
        <v>1282</v>
      </c>
      <c r="B457" s="187">
        <v>0</v>
      </c>
      <c r="C457" s="187">
        <v>0</v>
      </c>
      <c r="D457" s="186">
        <v>3</v>
      </c>
      <c r="E457" s="186">
        <v>3</v>
      </c>
      <c r="F457" s="187">
        <v>15987</v>
      </c>
      <c r="G457" s="187">
        <v>13503</v>
      </c>
      <c r="H457" s="195">
        <v>1189</v>
      </c>
      <c r="I457" s="187">
        <v>9.2300000000000182</v>
      </c>
      <c r="J457" s="187">
        <v>674</v>
      </c>
      <c r="K457" s="187">
        <v>17154</v>
      </c>
      <c r="L457" s="187">
        <v>14819</v>
      </c>
      <c r="M457" s="187">
        <v>14191</v>
      </c>
      <c r="N457" s="187">
        <v>18059</v>
      </c>
      <c r="O457" s="187">
        <v>618</v>
      </c>
      <c r="P457" s="187">
        <v>503</v>
      </c>
      <c r="Q457" s="187">
        <v>0</v>
      </c>
      <c r="R457" s="187">
        <v>-269</v>
      </c>
      <c r="S457" s="187">
        <v>1632</v>
      </c>
      <c r="T457" s="187">
        <v>0</v>
      </c>
      <c r="U457" s="187">
        <v>0</v>
      </c>
      <c r="V457" s="187">
        <v>68</v>
      </c>
      <c r="W457" s="187">
        <v>244</v>
      </c>
      <c r="X457" s="187">
        <v>563</v>
      </c>
      <c r="Y457" s="187">
        <v>0</v>
      </c>
      <c r="Z457" s="187">
        <v>1481</v>
      </c>
      <c r="AA457" s="187">
        <v>68</v>
      </c>
      <c r="AB457" s="187">
        <v>68</v>
      </c>
      <c r="AC457" s="187">
        <v>68</v>
      </c>
      <c r="AD457" s="187">
        <v>68</v>
      </c>
      <c r="AE457" s="187">
        <v>68</v>
      </c>
      <c r="AF457" s="187">
        <v>334</v>
      </c>
      <c r="AG457" s="175">
        <v>10.8</v>
      </c>
      <c r="AH457" s="188">
        <v>423</v>
      </c>
      <c r="AI457" s="92">
        <f t="shared" si="47"/>
        <v>0</v>
      </c>
      <c r="AJ457" s="198">
        <v>-58</v>
      </c>
      <c r="AK457" s="196">
        <v>151</v>
      </c>
      <c r="AL457" s="197">
        <v>-25</v>
      </c>
      <c r="AN457" s="174">
        <f t="shared" si="42"/>
        <v>1189</v>
      </c>
      <c r="AO457" s="174">
        <f t="shared" si="43"/>
        <v>0</v>
      </c>
      <c r="AQ457" s="92">
        <f t="shared" si="44"/>
        <v>15987</v>
      </c>
      <c r="AR457" s="92">
        <f t="shared" si="45"/>
        <v>0</v>
      </c>
      <c r="AS457" s="92">
        <f t="shared" si="46"/>
        <v>2484</v>
      </c>
      <c r="AU457" s="233">
        <v>1632</v>
      </c>
      <c r="AV457" s="234">
        <v>1632</v>
      </c>
      <c r="AW457" s="234">
        <v>151</v>
      </c>
      <c r="AX457" s="235">
        <v>1481</v>
      </c>
      <c r="AY457" s="233">
        <v>151</v>
      </c>
      <c r="AZ457" s="234">
        <v>151</v>
      </c>
      <c r="BA457" s="234">
        <v>151</v>
      </c>
      <c r="BB457" s="234">
        <v>151</v>
      </c>
      <c r="BC457" s="234">
        <v>151</v>
      </c>
      <c r="BD457" s="235">
        <v>726</v>
      </c>
      <c r="BE457" s="233">
        <v>-269</v>
      </c>
      <c r="BF457" s="234">
        <v>-269</v>
      </c>
      <c r="BG457" s="234">
        <v>-25</v>
      </c>
      <c r="BH457" s="235">
        <v>-244</v>
      </c>
      <c r="BI457" s="233">
        <v>-25</v>
      </c>
      <c r="BJ457" s="234">
        <v>-25</v>
      </c>
      <c r="BK457" s="234">
        <v>-25</v>
      </c>
      <c r="BL457" s="234">
        <v>-25</v>
      </c>
      <c r="BM457" s="234">
        <v>-25</v>
      </c>
      <c r="BN457" s="235">
        <v>-119</v>
      </c>
      <c r="BO457" s="233">
        <v>-679</v>
      </c>
      <c r="BP457" s="234">
        <v>-621</v>
      </c>
      <c r="BQ457" s="234">
        <v>-58</v>
      </c>
      <c r="BR457" s="235">
        <v>-563</v>
      </c>
      <c r="BS457" s="233">
        <v>-58</v>
      </c>
      <c r="BT457" s="234">
        <v>-58</v>
      </c>
      <c r="BU457" s="234">
        <v>-58</v>
      </c>
      <c r="BV457" s="234">
        <v>-58</v>
      </c>
      <c r="BW457" s="234">
        <v>-58</v>
      </c>
      <c r="BX457" s="235">
        <v>-273</v>
      </c>
    </row>
    <row r="458" spans="1:76">
      <c r="A458" s="186" t="s">
        <v>1283</v>
      </c>
      <c r="B458" s="187">
        <v>0</v>
      </c>
      <c r="C458" s="187">
        <v>0</v>
      </c>
      <c r="D458" s="186">
        <v>40</v>
      </c>
      <c r="E458" s="186">
        <v>45</v>
      </c>
      <c r="F458" s="187">
        <v>63466</v>
      </c>
      <c r="G458" s="187">
        <v>56254</v>
      </c>
      <c r="H458" s="195">
        <v>6572</v>
      </c>
      <c r="I458" s="187">
        <v>1012.8499999999997</v>
      </c>
      <c r="J458" s="187">
        <v>-1809</v>
      </c>
      <c r="K458" s="187">
        <v>69113</v>
      </c>
      <c r="L458" s="187">
        <v>58067</v>
      </c>
      <c r="M458" s="187">
        <v>54704</v>
      </c>
      <c r="N458" s="187">
        <v>73825</v>
      </c>
      <c r="O458" s="187">
        <v>4693</v>
      </c>
      <c r="P458" s="187">
        <v>2154.6499999999996</v>
      </c>
      <c r="Q458" s="187">
        <v>0</v>
      </c>
      <c r="R458" s="187">
        <v>-1428</v>
      </c>
      <c r="S458" s="187">
        <v>2659</v>
      </c>
      <c r="T458" s="187">
        <v>866.64999999999986</v>
      </c>
      <c r="U458" s="187">
        <v>0</v>
      </c>
      <c r="V458" s="187">
        <v>-275</v>
      </c>
      <c r="W458" s="187">
        <v>1268</v>
      </c>
      <c r="X458" s="187">
        <v>2901</v>
      </c>
      <c r="Y458" s="187">
        <v>0</v>
      </c>
      <c r="Z458" s="187">
        <v>2360</v>
      </c>
      <c r="AA458" s="187">
        <v>-275</v>
      </c>
      <c r="AB458" s="187">
        <v>-275</v>
      </c>
      <c r="AC458" s="187">
        <v>-275</v>
      </c>
      <c r="AD458" s="187">
        <v>-275</v>
      </c>
      <c r="AE458" s="187">
        <v>-275</v>
      </c>
      <c r="AF458" s="187">
        <v>-434</v>
      </c>
      <c r="AG458" s="175">
        <v>8.9</v>
      </c>
      <c r="AH458" s="188">
        <v>424</v>
      </c>
      <c r="AI458" s="92">
        <f t="shared" si="47"/>
        <v>0</v>
      </c>
      <c r="AJ458" s="198">
        <v>-414</v>
      </c>
      <c r="AK458" s="196">
        <v>299</v>
      </c>
      <c r="AL458" s="197">
        <v>-160</v>
      </c>
      <c r="AN458" s="174">
        <f t="shared" si="42"/>
        <v>6572.65</v>
      </c>
      <c r="AO458" s="174">
        <f t="shared" si="43"/>
        <v>-0.6499999999996362</v>
      </c>
      <c r="AQ458" s="92">
        <f t="shared" si="44"/>
        <v>63466</v>
      </c>
      <c r="AR458" s="92">
        <f t="shared" si="45"/>
        <v>0</v>
      </c>
      <c r="AS458" s="92">
        <f t="shared" si="46"/>
        <v>7212</v>
      </c>
      <c r="AU458" s="233">
        <v>2659</v>
      </c>
      <c r="AV458" s="234">
        <v>2659</v>
      </c>
      <c r="AW458" s="234">
        <v>299</v>
      </c>
      <c r="AX458" s="235">
        <v>2360</v>
      </c>
      <c r="AY458" s="233">
        <v>299</v>
      </c>
      <c r="AZ458" s="234">
        <v>299</v>
      </c>
      <c r="BA458" s="234">
        <v>299</v>
      </c>
      <c r="BB458" s="234">
        <v>299</v>
      </c>
      <c r="BC458" s="234">
        <v>299</v>
      </c>
      <c r="BD458" s="235">
        <v>865</v>
      </c>
      <c r="BE458" s="233">
        <v>-1427</v>
      </c>
      <c r="BF458" s="234">
        <v>-1427</v>
      </c>
      <c r="BG458" s="234">
        <v>-160</v>
      </c>
      <c r="BH458" s="235">
        <v>-1267</v>
      </c>
      <c r="BI458" s="233">
        <v>-160</v>
      </c>
      <c r="BJ458" s="234">
        <v>-160</v>
      </c>
      <c r="BK458" s="234">
        <v>-160</v>
      </c>
      <c r="BL458" s="234">
        <v>-160</v>
      </c>
      <c r="BM458" s="234">
        <v>-160</v>
      </c>
      <c r="BN458" s="235">
        <v>-467</v>
      </c>
      <c r="BO458" s="233">
        <v>-3729</v>
      </c>
      <c r="BP458" s="234">
        <v>-3315</v>
      </c>
      <c r="BQ458" s="234">
        <v>-414</v>
      </c>
      <c r="BR458" s="235">
        <v>-2901</v>
      </c>
      <c r="BS458" s="233">
        <v>-414</v>
      </c>
      <c r="BT458" s="234">
        <v>-414</v>
      </c>
      <c r="BU458" s="234">
        <v>-414</v>
      </c>
      <c r="BV458" s="234">
        <v>-414</v>
      </c>
      <c r="BW458" s="234">
        <v>-414</v>
      </c>
      <c r="BX458" s="235">
        <v>-831</v>
      </c>
    </row>
    <row r="459" spans="1:76">
      <c r="A459" s="186" t="s">
        <v>1284</v>
      </c>
      <c r="B459" s="187">
        <v>0</v>
      </c>
      <c r="C459" s="187">
        <v>0</v>
      </c>
      <c r="D459" s="186">
        <v>0</v>
      </c>
      <c r="E459" s="186">
        <v>0</v>
      </c>
      <c r="F459" s="187">
        <v>0</v>
      </c>
      <c r="G459" s="187">
        <v>75761</v>
      </c>
      <c r="H459" s="195">
        <v>-75562</v>
      </c>
      <c r="I459" s="187">
        <v>0</v>
      </c>
      <c r="J459" s="187">
        <v>-3375</v>
      </c>
      <c r="K459" s="187">
        <v>0</v>
      </c>
      <c r="L459" s="187">
        <v>0</v>
      </c>
      <c r="M459" s="187">
        <v>0</v>
      </c>
      <c r="N459" s="187">
        <v>0</v>
      </c>
      <c r="O459" s="187">
        <v>7216</v>
      </c>
      <c r="P459" s="187">
        <v>2942.4999999999986</v>
      </c>
      <c r="Q459" s="187">
        <v>0</v>
      </c>
      <c r="R459" s="187">
        <v>-85282</v>
      </c>
      <c r="S459" s="187">
        <v>0</v>
      </c>
      <c r="T459" s="187">
        <v>637.49999999999864</v>
      </c>
      <c r="U459" s="187">
        <v>0</v>
      </c>
      <c r="V459" s="187">
        <v>-85720</v>
      </c>
      <c r="W459" s="187">
        <v>0</v>
      </c>
      <c r="X459" s="187">
        <v>3375</v>
      </c>
      <c r="Y459" s="187">
        <v>0</v>
      </c>
      <c r="Z459" s="187">
        <v>0</v>
      </c>
      <c r="AA459" s="187">
        <v>-438</v>
      </c>
      <c r="AB459" s="187">
        <v>-438</v>
      </c>
      <c r="AC459" s="187">
        <v>-438</v>
      </c>
      <c r="AD459" s="187">
        <v>-438</v>
      </c>
      <c r="AE459" s="187">
        <v>-438</v>
      </c>
      <c r="AF459" s="187">
        <v>-1185</v>
      </c>
      <c r="AG459" s="175">
        <v>1</v>
      </c>
      <c r="AH459" s="188">
        <v>425</v>
      </c>
      <c r="AI459" s="92">
        <f t="shared" si="47"/>
        <v>0</v>
      </c>
      <c r="AJ459" s="198">
        <v>-438</v>
      </c>
      <c r="AK459" s="196">
        <v>0</v>
      </c>
      <c r="AL459" s="197">
        <v>-85283</v>
      </c>
      <c r="AN459" s="174">
        <f t="shared" si="42"/>
        <v>-75562.5</v>
      </c>
      <c r="AO459" s="174">
        <f t="shared" si="43"/>
        <v>0.5</v>
      </c>
      <c r="AQ459" s="92">
        <f t="shared" si="44"/>
        <v>1.3642420526593924E-12</v>
      </c>
      <c r="AR459" s="92">
        <f t="shared" si="45"/>
        <v>1.3642420526593924E-12</v>
      </c>
      <c r="AS459" s="92">
        <f t="shared" si="46"/>
        <v>-75761</v>
      </c>
      <c r="AU459" s="233">
        <v>0</v>
      </c>
      <c r="AV459" s="234">
        <v>0</v>
      </c>
      <c r="AW459" s="234">
        <v>0</v>
      </c>
      <c r="AX459" s="235">
        <v>0</v>
      </c>
      <c r="AY459" s="233">
        <v>0</v>
      </c>
      <c r="AZ459" s="234">
        <v>0</v>
      </c>
      <c r="BA459" s="234">
        <v>0</v>
      </c>
      <c r="BB459" s="234">
        <v>0</v>
      </c>
      <c r="BC459" s="234">
        <v>0</v>
      </c>
      <c r="BD459" s="235">
        <v>0</v>
      </c>
      <c r="BE459" s="233">
        <v>-85283</v>
      </c>
      <c r="BF459" s="234">
        <v>-85283</v>
      </c>
      <c r="BG459" s="234">
        <v>-85283</v>
      </c>
      <c r="BH459" s="235">
        <v>0</v>
      </c>
      <c r="BI459" s="233">
        <v>0</v>
      </c>
      <c r="BJ459" s="234">
        <v>0</v>
      </c>
      <c r="BK459" s="234">
        <v>0</v>
      </c>
      <c r="BL459" s="234">
        <v>0</v>
      </c>
      <c r="BM459" s="234">
        <v>0</v>
      </c>
      <c r="BN459" s="235">
        <v>0</v>
      </c>
      <c r="BO459" s="233">
        <v>-4251</v>
      </c>
      <c r="BP459" s="234">
        <v>-3813</v>
      </c>
      <c r="BQ459" s="234">
        <v>-438</v>
      </c>
      <c r="BR459" s="235">
        <v>-3375</v>
      </c>
      <c r="BS459" s="233">
        <v>-438</v>
      </c>
      <c r="BT459" s="234">
        <v>-438</v>
      </c>
      <c r="BU459" s="234">
        <v>-438</v>
      </c>
      <c r="BV459" s="234">
        <v>-438</v>
      </c>
      <c r="BW459" s="234">
        <v>-438</v>
      </c>
      <c r="BX459" s="235">
        <v>-1185</v>
      </c>
    </row>
    <row r="460" spans="1:76">
      <c r="A460" s="186" t="s">
        <v>1285</v>
      </c>
      <c r="B460" s="187">
        <v>0</v>
      </c>
      <c r="C460" s="187">
        <v>0</v>
      </c>
      <c r="D460" s="186">
        <v>3</v>
      </c>
      <c r="E460" s="186">
        <v>5</v>
      </c>
      <c r="F460" s="187">
        <v>190</v>
      </c>
      <c r="G460" s="187">
        <v>644</v>
      </c>
      <c r="H460" s="195">
        <v>167</v>
      </c>
      <c r="I460" s="187">
        <v>0.85000000000000009</v>
      </c>
      <c r="J460" s="187">
        <v>-688</v>
      </c>
      <c r="K460" s="187">
        <v>197</v>
      </c>
      <c r="L460" s="187">
        <v>184</v>
      </c>
      <c r="M460" s="187">
        <v>178</v>
      </c>
      <c r="N460" s="187">
        <v>206</v>
      </c>
      <c r="O460" s="187">
        <v>226</v>
      </c>
      <c r="P460" s="187">
        <v>30.47</v>
      </c>
      <c r="Q460" s="187">
        <v>0</v>
      </c>
      <c r="R460" s="187">
        <v>-736</v>
      </c>
      <c r="S460" s="187">
        <v>26</v>
      </c>
      <c r="T460" s="187">
        <v>0.4700000000000002</v>
      </c>
      <c r="U460" s="187">
        <v>0</v>
      </c>
      <c r="V460" s="187">
        <v>-90</v>
      </c>
      <c r="W460" s="187">
        <v>653</v>
      </c>
      <c r="X460" s="187">
        <v>58</v>
      </c>
      <c r="Y460" s="187">
        <v>0</v>
      </c>
      <c r="Z460" s="187">
        <v>23</v>
      </c>
      <c r="AA460" s="187">
        <v>-90</v>
      </c>
      <c r="AB460" s="187">
        <v>-90</v>
      </c>
      <c r="AC460" s="187">
        <v>-90</v>
      </c>
      <c r="AD460" s="187">
        <v>-90</v>
      </c>
      <c r="AE460" s="187">
        <v>-90</v>
      </c>
      <c r="AF460" s="187">
        <v>-238</v>
      </c>
      <c r="AG460" s="175">
        <v>8.9</v>
      </c>
      <c r="AH460" s="188">
        <v>426</v>
      </c>
      <c r="AI460" s="92">
        <f t="shared" si="47"/>
        <v>0</v>
      </c>
      <c r="AJ460" s="198">
        <v>-10</v>
      </c>
      <c r="AK460" s="196">
        <v>3</v>
      </c>
      <c r="AL460" s="197">
        <v>-83</v>
      </c>
      <c r="AN460" s="174">
        <f t="shared" si="42"/>
        <v>166.47000000000003</v>
      </c>
      <c r="AO460" s="174">
        <f t="shared" si="43"/>
        <v>0.52999999999997272</v>
      </c>
      <c r="AQ460" s="92">
        <f t="shared" si="44"/>
        <v>190.00000000000003</v>
      </c>
      <c r="AR460" s="92">
        <f t="shared" si="45"/>
        <v>0</v>
      </c>
      <c r="AS460" s="92">
        <f t="shared" si="46"/>
        <v>-454</v>
      </c>
      <c r="AU460" s="233">
        <v>26</v>
      </c>
      <c r="AV460" s="234">
        <v>26</v>
      </c>
      <c r="AW460" s="234">
        <v>3</v>
      </c>
      <c r="AX460" s="235">
        <v>23</v>
      </c>
      <c r="AY460" s="233">
        <v>3</v>
      </c>
      <c r="AZ460" s="234">
        <v>3</v>
      </c>
      <c r="BA460" s="234">
        <v>3</v>
      </c>
      <c r="BB460" s="234">
        <v>3</v>
      </c>
      <c r="BC460" s="234">
        <v>3</v>
      </c>
      <c r="BD460" s="235">
        <v>8</v>
      </c>
      <c r="BE460" s="233">
        <v>-737</v>
      </c>
      <c r="BF460" s="234">
        <v>-737</v>
      </c>
      <c r="BG460" s="234">
        <v>-83</v>
      </c>
      <c r="BH460" s="235">
        <v>-654</v>
      </c>
      <c r="BI460" s="233">
        <v>-83</v>
      </c>
      <c r="BJ460" s="234">
        <v>-83</v>
      </c>
      <c r="BK460" s="234">
        <v>-83</v>
      </c>
      <c r="BL460" s="234">
        <v>-83</v>
      </c>
      <c r="BM460" s="234">
        <v>-83</v>
      </c>
      <c r="BN460" s="235">
        <v>-239</v>
      </c>
      <c r="BO460" s="233">
        <v>-78</v>
      </c>
      <c r="BP460" s="234">
        <v>-68</v>
      </c>
      <c r="BQ460" s="234">
        <v>-10</v>
      </c>
      <c r="BR460" s="235">
        <v>-58</v>
      </c>
      <c r="BS460" s="233">
        <v>-10</v>
      </c>
      <c r="BT460" s="234">
        <v>-10</v>
      </c>
      <c r="BU460" s="234">
        <v>-10</v>
      </c>
      <c r="BV460" s="234">
        <v>-10</v>
      </c>
      <c r="BW460" s="234">
        <v>-10</v>
      </c>
      <c r="BX460" s="235">
        <v>-8</v>
      </c>
    </row>
    <row r="461" spans="1:76">
      <c r="A461" s="186" t="s">
        <v>1286</v>
      </c>
      <c r="B461" s="187">
        <v>0</v>
      </c>
      <c r="C461" s="187">
        <v>0</v>
      </c>
      <c r="D461" s="186">
        <v>0</v>
      </c>
      <c r="E461" s="186">
        <v>0</v>
      </c>
      <c r="F461" s="187">
        <v>0</v>
      </c>
      <c r="G461" s="187">
        <v>0</v>
      </c>
      <c r="H461" s="195">
        <v>0</v>
      </c>
      <c r="I461" s="187">
        <v>0</v>
      </c>
      <c r="J461" s="187">
        <v>0</v>
      </c>
      <c r="K461" s="187">
        <v>0</v>
      </c>
      <c r="L461" s="187">
        <v>0</v>
      </c>
      <c r="M461" s="187">
        <v>0</v>
      </c>
      <c r="N461" s="187">
        <v>0</v>
      </c>
      <c r="O461" s="187">
        <v>0</v>
      </c>
      <c r="P461" s="187">
        <v>0</v>
      </c>
      <c r="Q461" s="187">
        <v>0</v>
      </c>
      <c r="R461" s="187">
        <v>0</v>
      </c>
      <c r="S461" s="187">
        <v>0</v>
      </c>
      <c r="T461" s="187">
        <v>0</v>
      </c>
      <c r="U461" s="187">
        <v>0</v>
      </c>
      <c r="V461" s="187">
        <v>0</v>
      </c>
      <c r="W461" s="187">
        <v>0</v>
      </c>
      <c r="X461" s="187">
        <v>0</v>
      </c>
      <c r="Y461" s="187">
        <v>0</v>
      </c>
      <c r="Z461" s="187">
        <v>0</v>
      </c>
      <c r="AA461" s="187">
        <v>0</v>
      </c>
      <c r="AB461" s="187">
        <v>0</v>
      </c>
      <c r="AC461" s="187">
        <v>0</v>
      </c>
      <c r="AD461" s="187">
        <v>0</v>
      </c>
      <c r="AE461" s="187">
        <v>0</v>
      </c>
      <c r="AF461" s="187">
        <v>0</v>
      </c>
      <c r="AG461" s="175">
        <v>1</v>
      </c>
      <c r="AH461" s="188">
        <v>427</v>
      </c>
      <c r="AI461" s="92">
        <f t="shared" si="47"/>
        <v>0</v>
      </c>
      <c r="AJ461" s="198">
        <v>0</v>
      </c>
      <c r="AK461" s="196">
        <v>0</v>
      </c>
      <c r="AL461" s="197">
        <v>0</v>
      </c>
      <c r="AN461" s="174">
        <f t="shared" si="42"/>
        <v>0</v>
      </c>
      <c r="AO461" s="174">
        <f t="shared" si="43"/>
        <v>0</v>
      </c>
      <c r="AQ461" s="92">
        <f t="shared" si="44"/>
        <v>0</v>
      </c>
      <c r="AR461" s="92">
        <f t="shared" si="45"/>
        <v>0</v>
      </c>
      <c r="AS461" s="92">
        <f t="shared" si="46"/>
        <v>0</v>
      </c>
      <c r="AU461" s="233">
        <v>0</v>
      </c>
      <c r="AV461" s="234">
        <v>0</v>
      </c>
      <c r="AW461" s="234">
        <v>0</v>
      </c>
      <c r="AX461" s="235">
        <v>0</v>
      </c>
      <c r="AY461" s="233">
        <v>0</v>
      </c>
      <c r="AZ461" s="234">
        <v>0</v>
      </c>
      <c r="BA461" s="234">
        <v>0</v>
      </c>
      <c r="BB461" s="234">
        <v>0</v>
      </c>
      <c r="BC461" s="234">
        <v>0</v>
      </c>
      <c r="BD461" s="235">
        <v>0</v>
      </c>
      <c r="BE461" s="233">
        <v>0</v>
      </c>
      <c r="BF461" s="234">
        <v>0</v>
      </c>
      <c r="BG461" s="234">
        <v>0</v>
      </c>
      <c r="BH461" s="235">
        <v>0</v>
      </c>
      <c r="BI461" s="233">
        <v>0</v>
      </c>
      <c r="BJ461" s="234">
        <v>0</v>
      </c>
      <c r="BK461" s="234">
        <v>0</v>
      </c>
      <c r="BL461" s="234">
        <v>0</v>
      </c>
      <c r="BM461" s="234">
        <v>0</v>
      </c>
      <c r="BN461" s="235">
        <v>0</v>
      </c>
      <c r="BO461" s="233">
        <v>0</v>
      </c>
      <c r="BP461" s="234">
        <v>0</v>
      </c>
      <c r="BQ461" s="234">
        <v>0</v>
      </c>
      <c r="BR461" s="235">
        <v>0</v>
      </c>
      <c r="BS461" s="233">
        <v>0</v>
      </c>
      <c r="BT461" s="234">
        <v>0</v>
      </c>
      <c r="BU461" s="234">
        <v>0</v>
      </c>
      <c r="BV461" s="234">
        <v>0</v>
      </c>
      <c r="BW461" s="234">
        <v>0</v>
      </c>
      <c r="BX461" s="235">
        <v>0</v>
      </c>
    </row>
    <row r="462" spans="1:76">
      <c r="A462" s="186" t="s">
        <v>1287</v>
      </c>
      <c r="B462" s="187">
        <v>0</v>
      </c>
      <c r="C462" s="187">
        <v>0</v>
      </c>
      <c r="D462" s="186">
        <v>17</v>
      </c>
      <c r="E462" s="186">
        <v>18</v>
      </c>
      <c r="F462" s="187">
        <v>57134</v>
      </c>
      <c r="G462" s="187">
        <v>54218</v>
      </c>
      <c r="H462" s="195">
        <v>6162</v>
      </c>
      <c r="I462" s="187">
        <v>565.47000000000025</v>
      </c>
      <c r="J462" s="187">
        <v>-4072</v>
      </c>
      <c r="K462" s="187">
        <v>60075</v>
      </c>
      <c r="L462" s="187">
        <v>54197</v>
      </c>
      <c r="M462" s="187">
        <v>52198</v>
      </c>
      <c r="N462" s="187">
        <v>62709</v>
      </c>
      <c r="O462" s="187">
        <v>4696</v>
      </c>
      <c r="P462" s="187">
        <v>2087.71</v>
      </c>
      <c r="Q462" s="187">
        <v>0</v>
      </c>
      <c r="R462" s="187">
        <v>-7817</v>
      </c>
      <c r="S462" s="187">
        <v>4499</v>
      </c>
      <c r="T462" s="187">
        <v>549.71000000000026</v>
      </c>
      <c r="U462" s="187">
        <v>0</v>
      </c>
      <c r="V462" s="187">
        <v>-622</v>
      </c>
      <c r="W462" s="187">
        <v>6815</v>
      </c>
      <c r="X462" s="187">
        <v>1179</v>
      </c>
      <c r="Y462" s="187">
        <v>0</v>
      </c>
      <c r="Z462" s="187">
        <v>3922</v>
      </c>
      <c r="AA462" s="187">
        <v>-622</v>
      </c>
      <c r="AB462" s="187">
        <v>-622</v>
      </c>
      <c r="AC462" s="187">
        <v>-622</v>
      </c>
      <c r="AD462" s="187">
        <v>-622</v>
      </c>
      <c r="AE462" s="187">
        <v>-622</v>
      </c>
      <c r="AF462" s="187">
        <v>-962</v>
      </c>
      <c r="AG462" s="175">
        <v>7.8</v>
      </c>
      <c r="AH462" s="188">
        <v>428</v>
      </c>
      <c r="AI462" s="92">
        <f t="shared" si="47"/>
        <v>0</v>
      </c>
      <c r="AJ462" s="198">
        <v>-197</v>
      </c>
      <c r="AK462" s="196">
        <v>577</v>
      </c>
      <c r="AL462" s="197">
        <v>-1002</v>
      </c>
      <c r="AN462" s="174">
        <f t="shared" si="42"/>
        <v>6161.71</v>
      </c>
      <c r="AO462" s="174">
        <f t="shared" si="43"/>
        <v>0.28999999999996362</v>
      </c>
      <c r="AQ462" s="92">
        <f t="shared" si="44"/>
        <v>57134</v>
      </c>
      <c r="AR462" s="92">
        <f t="shared" si="45"/>
        <v>0</v>
      </c>
      <c r="AS462" s="92">
        <f t="shared" si="46"/>
        <v>2916</v>
      </c>
      <c r="AU462" s="233">
        <v>4499</v>
      </c>
      <c r="AV462" s="234">
        <v>4499</v>
      </c>
      <c r="AW462" s="234">
        <v>577</v>
      </c>
      <c r="AX462" s="235">
        <v>3922</v>
      </c>
      <c r="AY462" s="233">
        <v>577</v>
      </c>
      <c r="AZ462" s="234">
        <v>577</v>
      </c>
      <c r="BA462" s="234">
        <v>577</v>
      </c>
      <c r="BB462" s="234">
        <v>577</v>
      </c>
      <c r="BC462" s="234">
        <v>577</v>
      </c>
      <c r="BD462" s="235">
        <v>1037</v>
      </c>
      <c r="BE462" s="233">
        <v>-7817</v>
      </c>
      <c r="BF462" s="234">
        <v>-7817</v>
      </c>
      <c r="BG462" s="234">
        <v>-1002</v>
      </c>
      <c r="BH462" s="235">
        <v>-6815</v>
      </c>
      <c r="BI462" s="233">
        <v>-1002</v>
      </c>
      <c r="BJ462" s="234">
        <v>-1002</v>
      </c>
      <c r="BK462" s="234">
        <v>-1002</v>
      </c>
      <c r="BL462" s="234">
        <v>-1002</v>
      </c>
      <c r="BM462" s="234">
        <v>-1002</v>
      </c>
      <c r="BN462" s="235">
        <v>-1805</v>
      </c>
      <c r="BO462" s="233">
        <v>-1573</v>
      </c>
      <c r="BP462" s="234">
        <v>-1376</v>
      </c>
      <c r="BQ462" s="234">
        <v>-197</v>
      </c>
      <c r="BR462" s="235">
        <v>-1179</v>
      </c>
      <c r="BS462" s="233">
        <v>-197</v>
      </c>
      <c r="BT462" s="234">
        <v>-197</v>
      </c>
      <c r="BU462" s="234">
        <v>-197</v>
      </c>
      <c r="BV462" s="234">
        <v>-197</v>
      </c>
      <c r="BW462" s="234">
        <v>-197</v>
      </c>
      <c r="BX462" s="235">
        <v>-194</v>
      </c>
    </row>
    <row r="463" spans="1:76">
      <c r="A463" s="186" t="s">
        <v>1288</v>
      </c>
      <c r="B463" s="187">
        <v>0</v>
      </c>
      <c r="C463" s="187">
        <v>0</v>
      </c>
      <c r="D463" s="186">
        <v>1</v>
      </c>
      <c r="E463" s="186">
        <v>2</v>
      </c>
      <c r="F463" s="187">
        <v>0</v>
      </c>
      <c r="G463" s="187">
        <v>0</v>
      </c>
      <c r="H463" s="195">
        <v>0</v>
      </c>
      <c r="I463" s="187">
        <v>0</v>
      </c>
      <c r="J463" s="187">
        <v>0</v>
      </c>
      <c r="K463" s="187">
        <v>0</v>
      </c>
      <c r="L463" s="187">
        <v>0</v>
      </c>
      <c r="M463" s="187">
        <v>0</v>
      </c>
      <c r="N463" s="187">
        <v>0</v>
      </c>
      <c r="O463" s="187">
        <v>0</v>
      </c>
      <c r="P463" s="187">
        <v>0</v>
      </c>
      <c r="Q463" s="187">
        <v>0</v>
      </c>
      <c r="R463" s="187">
        <v>0</v>
      </c>
      <c r="S463" s="187">
        <v>0</v>
      </c>
      <c r="T463" s="187">
        <v>0</v>
      </c>
      <c r="U463" s="187">
        <v>0</v>
      </c>
      <c r="V463" s="187">
        <v>0</v>
      </c>
      <c r="W463" s="187">
        <v>0</v>
      </c>
      <c r="X463" s="187">
        <v>0</v>
      </c>
      <c r="Y463" s="187">
        <v>0</v>
      </c>
      <c r="Z463" s="187">
        <v>0</v>
      </c>
      <c r="AA463" s="187">
        <v>0</v>
      </c>
      <c r="AB463" s="187">
        <v>0</v>
      </c>
      <c r="AC463" s="187">
        <v>0</v>
      </c>
      <c r="AD463" s="187">
        <v>0</v>
      </c>
      <c r="AE463" s="187">
        <v>0</v>
      </c>
      <c r="AF463" s="187">
        <v>0</v>
      </c>
      <c r="AG463" s="175">
        <v>9.1999999999999993</v>
      </c>
      <c r="AH463" s="188">
        <v>429</v>
      </c>
      <c r="AI463" s="92">
        <f t="shared" si="47"/>
        <v>0</v>
      </c>
      <c r="AJ463" s="198">
        <v>0</v>
      </c>
      <c r="AK463" s="196">
        <v>0</v>
      </c>
      <c r="AL463" s="197">
        <v>0</v>
      </c>
      <c r="AN463" s="174">
        <f t="shared" si="42"/>
        <v>0</v>
      </c>
      <c r="AO463" s="174">
        <f t="shared" si="43"/>
        <v>0</v>
      </c>
      <c r="AQ463" s="92">
        <f t="shared" si="44"/>
        <v>0</v>
      </c>
      <c r="AR463" s="92">
        <f t="shared" si="45"/>
        <v>0</v>
      </c>
      <c r="AS463" s="92">
        <f t="shared" si="46"/>
        <v>0</v>
      </c>
      <c r="AU463" s="233">
        <v>0</v>
      </c>
      <c r="AV463" s="234">
        <v>0</v>
      </c>
      <c r="AW463" s="234">
        <v>0</v>
      </c>
      <c r="AX463" s="235">
        <v>0</v>
      </c>
      <c r="AY463" s="233">
        <v>0</v>
      </c>
      <c r="AZ463" s="234">
        <v>0</v>
      </c>
      <c r="BA463" s="234">
        <v>0</v>
      </c>
      <c r="BB463" s="234">
        <v>0</v>
      </c>
      <c r="BC463" s="234">
        <v>0</v>
      </c>
      <c r="BD463" s="235">
        <v>0</v>
      </c>
      <c r="BE463" s="233">
        <v>0</v>
      </c>
      <c r="BF463" s="234">
        <v>0</v>
      </c>
      <c r="BG463" s="234">
        <v>0</v>
      </c>
      <c r="BH463" s="235">
        <v>0</v>
      </c>
      <c r="BI463" s="233">
        <v>0</v>
      </c>
      <c r="BJ463" s="234">
        <v>0</v>
      </c>
      <c r="BK463" s="234">
        <v>0</v>
      </c>
      <c r="BL463" s="234">
        <v>0</v>
      </c>
      <c r="BM463" s="234">
        <v>0</v>
      </c>
      <c r="BN463" s="235">
        <v>0</v>
      </c>
      <c r="BO463" s="233">
        <v>0</v>
      </c>
      <c r="BP463" s="234">
        <v>0</v>
      </c>
      <c r="BQ463" s="234">
        <v>0</v>
      </c>
      <c r="BR463" s="235">
        <v>0</v>
      </c>
      <c r="BS463" s="233">
        <v>0</v>
      </c>
      <c r="BT463" s="234">
        <v>0</v>
      </c>
      <c r="BU463" s="234">
        <v>0</v>
      </c>
      <c r="BV463" s="234">
        <v>0</v>
      </c>
      <c r="BW463" s="234">
        <v>0</v>
      </c>
      <c r="BX463" s="235">
        <v>0</v>
      </c>
    </row>
    <row r="464" spans="1:76">
      <c r="A464" s="186" t="s">
        <v>1289</v>
      </c>
      <c r="B464" s="187">
        <v>0</v>
      </c>
      <c r="C464" s="187">
        <v>0</v>
      </c>
      <c r="D464" s="186">
        <v>2</v>
      </c>
      <c r="E464" s="186">
        <v>3</v>
      </c>
      <c r="F464" s="187">
        <v>1027</v>
      </c>
      <c r="G464" s="187">
        <v>0</v>
      </c>
      <c r="H464" s="195">
        <v>80</v>
      </c>
      <c r="I464" s="187">
        <v>0</v>
      </c>
      <c r="J464" s="187">
        <v>947</v>
      </c>
      <c r="K464" s="187">
        <v>1165</v>
      </c>
      <c r="L464" s="187">
        <v>881</v>
      </c>
      <c r="M464" s="187">
        <v>821</v>
      </c>
      <c r="N464" s="187">
        <v>1256</v>
      </c>
      <c r="O464" s="187">
        <v>0</v>
      </c>
      <c r="P464" s="187">
        <v>0</v>
      </c>
      <c r="Q464" s="187">
        <v>0</v>
      </c>
      <c r="R464" s="187">
        <v>1288</v>
      </c>
      <c r="S464" s="187">
        <v>-261</v>
      </c>
      <c r="T464" s="187">
        <v>0</v>
      </c>
      <c r="U464" s="187">
        <v>0</v>
      </c>
      <c r="V464" s="187">
        <v>80</v>
      </c>
      <c r="W464" s="187">
        <v>0</v>
      </c>
      <c r="X464" s="187">
        <v>240</v>
      </c>
      <c r="Y464" s="187">
        <v>1187</v>
      </c>
      <c r="Z464" s="187">
        <v>0</v>
      </c>
      <c r="AA464" s="187">
        <v>80</v>
      </c>
      <c r="AB464" s="187">
        <v>80</v>
      </c>
      <c r="AC464" s="187">
        <v>80</v>
      </c>
      <c r="AD464" s="187">
        <v>80</v>
      </c>
      <c r="AE464" s="187">
        <v>80</v>
      </c>
      <c r="AF464" s="187">
        <v>547</v>
      </c>
      <c r="AG464" s="175">
        <v>12.7</v>
      </c>
      <c r="AH464" s="188">
        <v>570</v>
      </c>
      <c r="AI464" s="92">
        <f t="shared" si="47"/>
        <v>0</v>
      </c>
      <c r="AJ464" s="198">
        <v>0</v>
      </c>
      <c r="AK464" s="196">
        <v>-21</v>
      </c>
      <c r="AL464" s="197">
        <v>101</v>
      </c>
      <c r="AN464" s="174">
        <f t="shared" si="42"/>
        <v>80</v>
      </c>
      <c r="AO464" s="174">
        <f t="shared" si="43"/>
        <v>0</v>
      </c>
      <c r="AQ464" s="92">
        <f t="shared" si="44"/>
        <v>1027</v>
      </c>
      <c r="AR464" s="92">
        <f t="shared" si="45"/>
        <v>0</v>
      </c>
      <c r="AS464" s="92">
        <f t="shared" si="46"/>
        <v>1027</v>
      </c>
      <c r="AU464" s="233">
        <v>-261</v>
      </c>
      <c r="AV464" s="234">
        <v>-261</v>
      </c>
      <c r="AW464" s="234">
        <v>-21</v>
      </c>
      <c r="AX464" s="235">
        <v>-240</v>
      </c>
      <c r="AY464" s="233">
        <v>-21</v>
      </c>
      <c r="AZ464" s="234">
        <v>-21</v>
      </c>
      <c r="BA464" s="234">
        <v>-21</v>
      </c>
      <c r="BB464" s="234">
        <v>-21</v>
      </c>
      <c r="BC464" s="234">
        <v>-21</v>
      </c>
      <c r="BD464" s="235">
        <v>-135</v>
      </c>
      <c r="BE464" s="233">
        <v>1288</v>
      </c>
      <c r="BF464" s="234">
        <v>1288</v>
      </c>
      <c r="BG464" s="234">
        <v>101</v>
      </c>
      <c r="BH464" s="235">
        <v>1187</v>
      </c>
      <c r="BI464" s="233">
        <v>101</v>
      </c>
      <c r="BJ464" s="234">
        <v>101</v>
      </c>
      <c r="BK464" s="234">
        <v>101</v>
      </c>
      <c r="BL464" s="234">
        <v>101</v>
      </c>
      <c r="BM464" s="234">
        <v>101</v>
      </c>
      <c r="BN464" s="235">
        <v>682</v>
      </c>
      <c r="BO464" s="233">
        <v>0</v>
      </c>
      <c r="BP464" s="234">
        <v>0</v>
      </c>
      <c r="BQ464" s="234">
        <v>0</v>
      </c>
      <c r="BR464" s="235">
        <v>0</v>
      </c>
      <c r="BS464" s="233">
        <v>0</v>
      </c>
      <c r="BT464" s="234">
        <v>0</v>
      </c>
      <c r="BU464" s="234">
        <v>0</v>
      </c>
      <c r="BV464" s="234">
        <v>0</v>
      </c>
      <c r="BW464" s="234">
        <v>0</v>
      </c>
      <c r="BX464" s="235">
        <v>0</v>
      </c>
    </row>
    <row r="465" spans="1:76">
      <c r="A465" s="186" t="s">
        <v>820</v>
      </c>
      <c r="B465" s="187">
        <v>1</v>
      </c>
      <c r="C465" s="187">
        <v>0</v>
      </c>
      <c r="D465" s="186">
        <v>76</v>
      </c>
      <c r="E465" s="186">
        <v>77</v>
      </c>
      <c r="F465" s="187">
        <v>121246</v>
      </c>
      <c r="G465" s="187">
        <v>147479</v>
      </c>
      <c r="H465" s="195">
        <v>9995</v>
      </c>
      <c r="I465" s="187">
        <v>4268.97</v>
      </c>
      <c r="J465" s="187">
        <v>-40104</v>
      </c>
      <c r="K465" s="187">
        <v>129973</v>
      </c>
      <c r="L465" s="187">
        <v>112992</v>
      </c>
      <c r="M465" s="187">
        <v>107930</v>
      </c>
      <c r="N465" s="187">
        <v>136763</v>
      </c>
      <c r="O465" s="187">
        <v>9042</v>
      </c>
      <c r="P465" s="187">
        <v>5517.5199999999995</v>
      </c>
      <c r="Q465" s="187">
        <v>0</v>
      </c>
      <c r="R465" s="187">
        <v>-44486</v>
      </c>
      <c r="S465" s="187">
        <v>6757</v>
      </c>
      <c r="T465" s="187">
        <v>3063.5199999999995</v>
      </c>
      <c r="U465" s="187">
        <v>0</v>
      </c>
      <c r="V465" s="187">
        <v>-4565</v>
      </c>
      <c r="W465" s="187">
        <v>39992</v>
      </c>
      <c r="X465" s="187">
        <v>6186</v>
      </c>
      <c r="Y465" s="187">
        <v>0</v>
      </c>
      <c r="Z465" s="187">
        <v>6074</v>
      </c>
      <c r="AA465" s="187">
        <v>-4565</v>
      </c>
      <c r="AB465" s="187">
        <v>-4565</v>
      </c>
      <c r="AC465" s="187">
        <v>-4565</v>
      </c>
      <c r="AD465" s="187">
        <v>-4565</v>
      </c>
      <c r="AE465" s="187">
        <v>-4565</v>
      </c>
      <c r="AF465" s="187">
        <v>-17279</v>
      </c>
      <c r="AG465" s="175">
        <v>9.9</v>
      </c>
      <c r="AH465" s="188">
        <v>430</v>
      </c>
      <c r="AI465" s="92">
        <f t="shared" si="47"/>
        <v>0</v>
      </c>
      <c r="AJ465" s="198">
        <v>-754</v>
      </c>
      <c r="AK465" s="196">
        <v>683</v>
      </c>
      <c r="AL465" s="197">
        <v>-4494</v>
      </c>
      <c r="AN465" s="174">
        <f t="shared" si="42"/>
        <v>9994.52</v>
      </c>
      <c r="AO465" s="174">
        <f t="shared" si="43"/>
        <v>0.47999999999956344</v>
      </c>
      <c r="AQ465" s="92">
        <f t="shared" si="44"/>
        <v>121246</v>
      </c>
      <c r="AR465" s="92">
        <f t="shared" si="45"/>
        <v>0</v>
      </c>
      <c r="AS465" s="92">
        <f t="shared" si="46"/>
        <v>-26233</v>
      </c>
      <c r="AU465" s="233">
        <v>6757</v>
      </c>
      <c r="AV465" s="234">
        <v>6757</v>
      </c>
      <c r="AW465" s="234">
        <v>683</v>
      </c>
      <c r="AX465" s="235">
        <v>6074</v>
      </c>
      <c r="AY465" s="233">
        <v>683</v>
      </c>
      <c r="AZ465" s="234">
        <v>683</v>
      </c>
      <c r="BA465" s="234">
        <v>683</v>
      </c>
      <c r="BB465" s="234">
        <v>683</v>
      </c>
      <c r="BC465" s="234">
        <v>683</v>
      </c>
      <c r="BD465" s="235">
        <v>2659</v>
      </c>
      <c r="BE465" s="233">
        <v>-44486</v>
      </c>
      <c r="BF465" s="234">
        <v>-44486</v>
      </c>
      <c r="BG465" s="234">
        <v>-4494</v>
      </c>
      <c r="BH465" s="235">
        <v>-39992</v>
      </c>
      <c r="BI465" s="233">
        <v>-4494</v>
      </c>
      <c r="BJ465" s="234">
        <v>-4494</v>
      </c>
      <c r="BK465" s="234">
        <v>-4494</v>
      </c>
      <c r="BL465" s="234">
        <v>-4494</v>
      </c>
      <c r="BM465" s="234">
        <v>-4494</v>
      </c>
      <c r="BN465" s="235">
        <v>-17522</v>
      </c>
      <c r="BO465" s="233">
        <v>-7694</v>
      </c>
      <c r="BP465" s="234">
        <v>-6940</v>
      </c>
      <c r="BQ465" s="234">
        <v>-754</v>
      </c>
      <c r="BR465" s="235">
        <v>-6186</v>
      </c>
      <c r="BS465" s="233">
        <v>-754</v>
      </c>
      <c r="BT465" s="234">
        <v>-754</v>
      </c>
      <c r="BU465" s="234">
        <v>-754</v>
      </c>
      <c r="BV465" s="234">
        <v>-754</v>
      </c>
      <c r="BW465" s="234">
        <v>-754</v>
      </c>
      <c r="BX465" s="235">
        <v>-2416</v>
      </c>
    </row>
    <row r="466" spans="1:76">
      <c r="A466" s="186" t="s">
        <v>821</v>
      </c>
      <c r="B466" s="187">
        <v>10</v>
      </c>
      <c r="C466" s="187">
        <v>0</v>
      </c>
      <c r="D466" s="186">
        <v>49</v>
      </c>
      <c r="E466" s="186">
        <v>52</v>
      </c>
      <c r="F466" s="187">
        <v>1187380</v>
      </c>
      <c r="G466" s="187">
        <v>1282864</v>
      </c>
      <c r="H466" s="195">
        <v>82368</v>
      </c>
      <c r="I466" s="187">
        <v>107062.99999999999</v>
      </c>
      <c r="J466" s="187">
        <v>-136744</v>
      </c>
      <c r="K466" s="187">
        <v>1254384</v>
      </c>
      <c r="L466" s="187">
        <v>1122541</v>
      </c>
      <c r="M466" s="187">
        <v>1087951</v>
      </c>
      <c r="N466" s="187">
        <v>1300956</v>
      </c>
      <c r="O466" s="187">
        <v>65394</v>
      </c>
      <c r="P466" s="187">
        <v>46533.069999999992</v>
      </c>
      <c r="Q466" s="187">
        <v>-4790</v>
      </c>
      <c r="R466" s="187">
        <v>4771</v>
      </c>
      <c r="S466" s="187">
        <v>-125095</v>
      </c>
      <c r="T466" s="187">
        <v>82297.069999999992</v>
      </c>
      <c r="U466" s="187">
        <v>-4790</v>
      </c>
      <c r="V466" s="187">
        <v>-24769</v>
      </c>
      <c r="W466" s="187">
        <v>0</v>
      </c>
      <c r="X466" s="187">
        <v>140792</v>
      </c>
      <c r="Y466" s="187">
        <v>4048</v>
      </c>
      <c r="Z466" s="187">
        <v>0</v>
      </c>
      <c r="AA466" s="187">
        <v>-24769</v>
      </c>
      <c r="AB466" s="187">
        <v>-24769</v>
      </c>
      <c r="AC466" s="187">
        <v>-24769</v>
      </c>
      <c r="AD466" s="187">
        <v>-24769</v>
      </c>
      <c r="AE466" s="187">
        <v>-24769</v>
      </c>
      <c r="AF466" s="187">
        <v>-12899</v>
      </c>
      <c r="AG466" s="175">
        <v>6.6</v>
      </c>
      <c r="AH466" s="188">
        <v>431</v>
      </c>
      <c r="AI466" s="92">
        <f t="shared" si="47"/>
        <v>0</v>
      </c>
      <c r="AJ466" s="198">
        <v>-6538</v>
      </c>
      <c r="AK466" s="196">
        <v>-18954</v>
      </c>
      <c r="AL466" s="197">
        <v>723</v>
      </c>
      <c r="AN466" s="174">
        <f t="shared" si="42"/>
        <v>82368.069999999992</v>
      </c>
      <c r="AO466" s="174">
        <f t="shared" si="43"/>
        <v>-6.9999999992433004E-2</v>
      </c>
      <c r="AQ466" s="92">
        <f t="shared" si="44"/>
        <v>1187380</v>
      </c>
      <c r="AR466" s="92">
        <f t="shared" si="45"/>
        <v>0</v>
      </c>
      <c r="AS466" s="92">
        <f t="shared" si="46"/>
        <v>-95484</v>
      </c>
      <c r="AU466" s="233">
        <v>-125095</v>
      </c>
      <c r="AV466" s="234">
        <v>-125095</v>
      </c>
      <c r="AW466" s="234">
        <v>-18954</v>
      </c>
      <c r="AX466" s="235">
        <v>-106141</v>
      </c>
      <c r="AY466" s="233">
        <v>-18954</v>
      </c>
      <c r="AZ466" s="234">
        <v>-18954</v>
      </c>
      <c r="BA466" s="234">
        <v>-18954</v>
      </c>
      <c r="BB466" s="234">
        <v>-18954</v>
      </c>
      <c r="BC466" s="234">
        <v>-18954</v>
      </c>
      <c r="BD466" s="235">
        <v>-11371</v>
      </c>
      <c r="BE466" s="233">
        <v>4771</v>
      </c>
      <c r="BF466" s="234">
        <v>4771</v>
      </c>
      <c r="BG466" s="234">
        <v>723</v>
      </c>
      <c r="BH466" s="235">
        <v>4048</v>
      </c>
      <c r="BI466" s="233">
        <v>723</v>
      </c>
      <c r="BJ466" s="234">
        <v>723</v>
      </c>
      <c r="BK466" s="234">
        <v>723</v>
      </c>
      <c r="BL466" s="234">
        <v>723</v>
      </c>
      <c r="BM466" s="234">
        <v>723</v>
      </c>
      <c r="BN466" s="235">
        <v>433</v>
      </c>
      <c r="BO466" s="233">
        <v>-47727</v>
      </c>
      <c r="BP466" s="234">
        <v>-41189</v>
      </c>
      <c r="BQ466" s="234">
        <v>-6538</v>
      </c>
      <c r="BR466" s="235">
        <v>-34651</v>
      </c>
      <c r="BS466" s="233">
        <v>-6538</v>
      </c>
      <c r="BT466" s="234">
        <v>-6538</v>
      </c>
      <c r="BU466" s="234">
        <v>-6538</v>
      </c>
      <c r="BV466" s="234">
        <v>-6538</v>
      </c>
      <c r="BW466" s="234">
        <v>-6538</v>
      </c>
      <c r="BX466" s="235">
        <v>-1961</v>
      </c>
    </row>
    <row r="467" spans="1:76">
      <c r="A467" s="186" t="s">
        <v>1290</v>
      </c>
      <c r="B467" s="187">
        <v>0</v>
      </c>
      <c r="C467" s="187">
        <v>0</v>
      </c>
      <c r="D467" s="186">
        <v>0</v>
      </c>
      <c r="E467" s="186">
        <v>0</v>
      </c>
      <c r="F467" s="187">
        <v>0</v>
      </c>
      <c r="G467" s="187">
        <v>0</v>
      </c>
      <c r="H467" s="195">
        <v>0</v>
      </c>
      <c r="I467" s="187">
        <v>0</v>
      </c>
      <c r="J467" s="187">
        <v>0</v>
      </c>
      <c r="K467" s="187">
        <v>0</v>
      </c>
      <c r="L467" s="187">
        <v>0</v>
      </c>
      <c r="M467" s="187">
        <v>0</v>
      </c>
      <c r="N467" s="187">
        <v>0</v>
      </c>
      <c r="O467" s="187">
        <v>0</v>
      </c>
      <c r="P467" s="187">
        <v>0</v>
      </c>
      <c r="Q467" s="187">
        <v>0</v>
      </c>
      <c r="R467" s="187">
        <v>0</v>
      </c>
      <c r="S467" s="187">
        <v>0</v>
      </c>
      <c r="T467" s="187">
        <v>0</v>
      </c>
      <c r="U467" s="187">
        <v>0</v>
      </c>
      <c r="V467" s="187">
        <v>0</v>
      </c>
      <c r="W467" s="187">
        <v>0</v>
      </c>
      <c r="X467" s="187">
        <v>0</v>
      </c>
      <c r="Y467" s="187">
        <v>0</v>
      </c>
      <c r="Z467" s="187">
        <v>0</v>
      </c>
      <c r="AA467" s="187">
        <v>0</v>
      </c>
      <c r="AB467" s="187">
        <v>0</v>
      </c>
      <c r="AC467" s="187">
        <v>0</v>
      </c>
      <c r="AD467" s="187">
        <v>0</v>
      </c>
      <c r="AE467" s="187">
        <v>0</v>
      </c>
      <c r="AF467" s="187">
        <v>0</v>
      </c>
      <c r="AG467" s="175">
        <v>1</v>
      </c>
      <c r="AH467" s="188">
        <v>550</v>
      </c>
      <c r="AI467" s="92">
        <f t="shared" si="47"/>
        <v>0</v>
      </c>
      <c r="AJ467" s="198">
        <v>0</v>
      </c>
      <c r="AK467" s="196">
        <v>0</v>
      </c>
      <c r="AL467" s="197">
        <v>0</v>
      </c>
      <c r="AN467" s="174">
        <f t="shared" si="42"/>
        <v>0</v>
      </c>
      <c r="AO467" s="174">
        <f t="shared" si="43"/>
        <v>0</v>
      </c>
      <c r="AQ467" s="92">
        <f t="shared" si="44"/>
        <v>0</v>
      </c>
      <c r="AR467" s="92">
        <f t="shared" si="45"/>
        <v>0</v>
      </c>
      <c r="AS467" s="92">
        <f t="shared" si="46"/>
        <v>0</v>
      </c>
      <c r="AU467" s="233">
        <v>0</v>
      </c>
      <c r="AV467" s="234">
        <v>0</v>
      </c>
      <c r="AW467" s="234">
        <v>0</v>
      </c>
      <c r="AX467" s="235">
        <v>0</v>
      </c>
      <c r="AY467" s="233">
        <v>0</v>
      </c>
      <c r="AZ467" s="234">
        <v>0</v>
      </c>
      <c r="BA467" s="234">
        <v>0</v>
      </c>
      <c r="BB467" s="234">
        <v>0</v>
      </c>
      <c r="BC467" s="234">
        <v>0</v>
      </c>
      <c r="BD467" s="235">
        <v>0</v>
      </c>
      <c r="BE467" s="233">
        <v>0</v>
      </c>
      <c r="BF467" s="234">
        <v>0</v>
      </c>
      <c r="BG467" s="234">
        <v>0</v>
      </c>
      <c r="BH467" s="235">
        <v>0</v>
      </c>
      <c r="BI467" s="233">
        <v>0</v>
      </c>
      <c r="BJ467" s="234">
        <v>0</v>
      </c>
      <c r="BK467" s="234">
        <v>0</v>
      </c>
      <c r="BL467" s="234">
        <v>0</v>
      </c>
      <c r="BM467" s="234">
        <v>0</v>
      </c>
      <c r="BN467" s="235">
        <v>0</v>
      </c>
      <c r="BO467" s="233">
        <v>0</v>
      </c>
      <c r="BP467" s="234">
        <v>0</v>
      </c>
      <c r="BQ467" s="234">
        <v>0</v>
      </c>
      <c r="BR467" s="235">
        <v>0</v>
      </c>
      <c r="BS467" s="233">
        <v>0</v>
      </c>
      <c r="BT467" s="234">
        <v>0</v>
      </c>
      <c r="BU467" s="234">
        <v>0</v>
      </c>
      <c r="BV467" s="234">
        <v>0</v>
      </c>
      <c r="BW467" s="234">
        <v>0</v>
      </c>
      <c r="BX467" s="235">
        <v>0</v>
      </c>
    </row>
    <row r="468" spans="1:76">
      <c r="A468" s="51" t="s">
        <v>591</v>
      </c>
      <c r="B468" s="187">
        <v>0</v>
      </c>
      <c r="C468" s="187">
        <v>0</v>
      </c>
      <c r="D468" s="186">
        <v>168</v>
      </c>
      <c r="E468" s="186">
        <v>173</v>
      </c>
      <c r="F468" s="187">
        <v>164820</v>
      </c>
      <c r="G468" s="187">
        <v>200966</v>
      </c>
      <c r="H468" s="195">
        <v>22410</v>
      </c>
      <c r="I468" s="187">
        <v>1510.1200000000013</v>
      </c>
      <c r="J468" s="187">
        <v>-66810</v>
      </c>
      <c r="K468" s="187">
        <v>178039</v>
      </c>
      <c r="L468" s="187">
        <v>152375</v>
      </c>
      <c r="M468" s="187">
        <v>144478</v>
      </c>
      <c r="N468" s="187">
        <v>188800</v>
      </c>
      <c r="O468" s="187">
        <v>23235</v>
      </c>
      <c r="P468" s="187">
        <v>7949.1699999999937</v>
      </c>
      <c r="Q468" s="187">
        <v>0</v>
      </c>
      <c r="R468" s="187">
        <v>-70679</v>
      </c>
      <c r="S468" s="187">
        <v>5170</v>
      </c>
      <c r="T468" s="187">
        <v>1821.1699999999937</v>
      </c>
      <c r="U468" s="187">
        <v>0</v>
      </c>
      <c r="V468" s="187">
        <v>-8774</v>
      </c>
      <c r="W468" s="187">
        <v>62555</v>
      </c>
      <c r="X468" s="187">
        <v>8831</v>
      </c>
      <c r="Y468" s="187">
        <v>0</v>
      </c>
      <c r="Z468" s="187">
        <v>4576</v>
      </c>
      <c r="AA468" s="187">
        <v>-8774</v>
      </c>
      <c r="AB468" s="187">
        <v>-8774</v>
      </c>
      <c r="AC468" s="187">
        <v>-8774</v>
      </c>
      <c r="AD468" s="187">
        <v>-8774</v>
      </c>
      <c r="AE468" s="187">
        <v>-8774</v>
      </c>
      <c r="AF468" s="187">
        <v>-22940</v>
      </c>
      <c r="AG468" s="175">
        <v>8.6999999999999993</v>
      </c>
      <c r="AH468" s="188">
        <v>66</v>
      </c>
      <c r="AI468" s="92">
        <f t="shared" si="47"/>
        <v>0</v>
      </c>
      <c r="AJ468" s="198">
        <v>-1244</v>
      </c>
      <c r="AK468" s="196">
        <v>594</v>
      </c>
      <c r="AL468" s="197">
        <v>-8124</v>
      </c>
      <c r="AN468" s="174">
        <f t="shared" si="42"/>
        <v>22410.169999999995</v>
      </c>
      <c r="AO468" s="174">
        <f t="shared" si="43"/>
        <v>-0.16999999999461579</v>
      </c>
      <c r="AQ468" s="92">
        <f t="shared" si="44"/>
        <v>164820</v>
      </c>
      <c r="AR468" s="92">
        <f t="shared" si="45"/>
        <v>0</v>
      </c>
      <c r="AS468" s="92">
        <f t="shared" si="46"/>
        <v>-36145.999999999993</v>
      </c>
      <c r="AU468" s="233">
        <v>5170</v>
      </c>
      <c r="AV468" s="234">
        <v>5170</v>
      </c>
      <c r="AW468" s="234">
        <v>594</v>
      </c>
      <c r="AX468" s="235">
        <v>4576</v>
      </c>
      <c r="AY468" s="233">
        <v>594</v>
      </c>
      <c r="AZ468" s="234">
        <v>594</v>
      </c>
      <c r="BA468" s="234">
        <v>594</v>
      </c>
      <c r="BB468" s="234">
        <v>594</v>
      </c>
      <c r="BC468" s="234">
        <v>594</v>
      </c>
      <c r="BD468" s="235">
        <v>1606</v>
      </c>
      <c r="BE468" s="233">
        <v>-70679</v>
      </c>
      <c r="BF468" s="234">
        <v>-70679</v>
      </c>
      <c r="BG468" s="234">
        <v>-8124</v>
      </c>
      <c r="BH468" s="235">
        <v>-62555</v>
      </c>
      <c r="BI468" s="233">
        <v>-8124</v>
      </c>
      <c r="BJ468" s="234">
        <v>-8124</v>
      </c>
      <c r="BK468" s="234">
        <v>-8124</v>
      </c>
      <c r="BL468" s="234">
        <v>-8124</v>
      </c>
      <c r="BM468" s="234">
        <v>-8124</v>
      </c>
      <c r="BN468" s="235">
        <v>-21935</v>
      </c>
      <c r="BO468" s="233">
        <v>-11319</v>
      </c>
      <c r="BP468" s="234">
        <v>-10075</v>
      </c>
      <c r="BQ468" s="234">
        <v>-1244</v>
      </c>
      <c r="BR468" s="235">
        <v>-8831</v>
      </c>
      <c r="BS468" s="233">
        <v>-1244</v>
      </c>
      <c r="BT468" s="234">
        <v>-1244</v>
      </c>
      <c r="BU468" s="234">
        <v>-1244</v>
      </c>
      <c r="BV468" s="234">
        <v>-1244</v>
      </c>
      <c r="BW468" s="234">
        <v>-1244</v>
      </c>
      <c r="BX468" s="235">
        <v>-2611</v>
      </c>
    </row>
    <row r="469" spans="1:76">
      <c r="A469" s="186" t="s">
        <v>1291</v>
      </c>
      <c r="B469" s="187">
        <v>0</v>
      </c>
      <c r="C469" s="187">
        <v>0</v>
      </c>
      <c r="D469" s="186">
        <v>166</v>
      </c>
      <c r="E469" s="186">
        <v>169</v>
      </c>
      <c r="F469" s="187">
        <v>147607</v>
      </c>
      <c r="G469" s="187">
        <v>155016</v>
      </c>
      <c r="H469" s="195">
        <v>22094</v>
      </c>
      <c r="I469" s="187">
        <v>1106.7400000000025</v>
      </c>
      <c r="J469" s="187">
        <v>-34127</v>
      </c>
      <c r="K469" s="187">
        <v>158542</v>
      </c>
      <c r="L469" s="187">
        <v>137458</v>
      </c>
      <c r="M469" s="187">
        <v>130372</v>
      </c>
      <c r="N469" s="187">
        <v>168107</v>
      </c>
      <c r="O469" s="187">
        <v>20109</v>
      </c>
      <c r="P469" s="187">
        <v>6211.74</v>
      </c>
      <c r="Q469" s="187">
        <v>0</v>
      </c>
      <c r="R469" s="187">
        <v>-38779</v>
      </c>
      <c r="S469" s="187">
        <v>6320</v>
      </c>
      <c r="T469" s="187">
        <v>1270.7399999999993</v>
      </c>
      <c r="U469" s="187">
        <v>0</v>
      </c>
      <c r="V469" s="187">
        <v>-4227</v>
      </c>
      <c r="W469" s="187">
        <v>34609</v>
      </c>
      <c r="X469" s="187">
        <v>5158</v>
      </c>
      <c r="Y469" s="187">
        <v>0</v>
      </c>
      <c r="Z469" s="187">
        <v>5640</v>
      </c>
      <c r="AA469" s="187">
        <v>-4227</v>
      </c>
      <c r="AB469" s="187">
        <v>-4227</v>
      </c>
      <c r="AC469" s="187">
        <v>-4227</v>
      </c>
      <c r="AD469" s="187">
        <v>-4227</v>
      </c>
      <c r="AE469" s="187">
        <v>-4227</v>
      </c>
      <c r="AF469" s="187">
        <v>-12992</v>
      </c>
      <c r="AG469" s="175">
        <v>9.3000000000000007</v>
      </c>
      <c r="AH469" s="188">
        <v>432</v>
      </c>
      <c r="AI469" s="92">
        <f t="shared" si="47"/>
        <v>0</v>
      </c>
      <c r="AJ469" s="198">
        <v>-737</v>
      </c>
      <c r="AK469" s="196">
        <v>680</v>
      </c>
      <c r="AL469" s="197">
        <v>-4170</v>
      </c>
      <c r="AN469" s="174">
        <f t="shared" si="42"/>
        <v>22093.739999999998</v>
      </c>
      <c r="AO469" s="174">
        <f t="shared" si="43"/>
        <v>0.26000000000203727</v>
      </c>
      <c r="AQ469" s="92">
        <f t="shared" si="44"/>
        <v>147607</v>
      </c>
      <c r="AR469" s="92">
        <f t="shared" si="45"/>
        <v>0</v>
      </c>
      <c r="AS469" s="92">
        <f t="shared" si="46"/>
        <v>-7409.0000000000018</v>
      </c>
      <c r="AU469" s="233">
        <v>6320</v>
      </c>
      <c r="AV469" s="234">
        <v>6320</v>
      </c>
      <c r="AW469" s="234">
        <v>680</v>
      </c>
      <c r="AX469" s="235">
        <v>5640</v>
      </c>
      <c r="AY469" s="233">
        <v>680</v>
      </c>
      <c r="AZ469" s="234">
        <v>680</v>
      </c>
      <c r="BA469" s="234">
        <v>680</v>
      </c>
      <c r="BB469" s="234">
        <v>680</v>
      </c>
      <c r="BC469" s="234">
        <v>680</v>
      </c>
      <c r="BD469" s="235">
        <v>2240</v>
      </c>
      <c r="BE469" s="233">
        <v>-38779</v>
      </c>
      <c r="BF469" s="234">
        <v>-38779</v>
      </c>
      <c r="BG469" s="234">
        <v>-4170</v>
      </c>
      <c r="BH469" s="235">
        <v>-34609</v>
      </c>
      <c r="BI469" s="233">
        <v>-4170</v>
      </c>
      <c r="BJ469" s="234">
        <v>-4170</v>
      </c>
      <c r="BK469" s="234">
        <v>-4170</v>
      </c>
      <c r="BL469" s="234">
        <v>-4170</v>
      </c>
      <c r="BM469" s="234">
        <v>-4170</v>
      </c>
      <c r="BN469" s="235">
        <v>-13759</v>
      </c>
      <c r="BO469" s="233">
        <v>-6632</v>
      </c>
      <c r="BP469" s="234">
        <v>-5895</v>
      </c>
      <c r="BQ469" s="234">
        <v>-737</v>
      </c>
      <c r="BR469" s="235">
        <v>-5158</v>
      </c>
      <c r="BS469" s="233">
        <v>-737</v>
      </c>
      <c r="BT469" s="234">
        <v>-737</v>
      </c>
      <c r="BU469" s="234">
        <v>-737</v>
      </c>
      <c r="BV469" s="234">
        <v>-737</v>
      </c>
      <c r="BW469" s="234">
        <v>-737</v>
      </c>
      <c r="BX469" s="235">
        <v>-1473</v>
      </c>
    </row>
    <row r="470" spans="1:76">
      <c r="A470" s="186" t="s">
        <v>1292</v>
      </c>
      <c r="B470" s="187">
        <v>0</v>
      </c>
      <c r="C470" s="187">
        <v>0</v>
      </c>
      <c r="D470" s="186">
        <v>158</v>
      </c>
      <c r="E470" s="186">
        <v>167</v>
      </c>
      <c r="F470" s="187">
        <v>154660</v>
      </c>
      <c r="G470" s="187">
        <v>156734</v>
      </c>
      <c r="H470" s="195">
        <v>22255</v>
      </c>
      <c r="I470" s="187">
        <v>1544.9400000000005</v>
      </c>
      <c r="J470" s="187">
        <v>-30977</v>
      </c>
      <c r="K470" s="187">
        <v>167373</v>
      </c>
      <c r="L470" s="187">
        <v>142986</v>
      </c>
      <c r="M470" s="187">
        <v>135621</v>
      </c>
      <c r="N470" s="187">
        <v>177445</v>
      </c>
      <c r="O470" s="187">
        <v>20104</v>
      </c>
      <c r="P470" s="187">
        <v>6275.8100000000013</v>
      </c>
      <c r="Q470" s="187">
        <v>0</v>
      </c>
      <c r="R470" s="187">
        <v>-33623</v>
      </c>
      <c r="S470" s="187">
        <v>6260</v>
      </c>
      <c r="T470" s="187">
        <v>1090.8100000000009</v>
      </c>
      <c r="U470" s="187">
        <v>0</v>
      </c>
      <c r="V470" s="187">
        <v>-4125</v>
      </c>
      <c r="W470" s="187">
        <v>29758</v>
      </c>
      <c r="X470" s="187">
        <v>6759</v>
      </c>
      <c r="Y470" s="187">
        <v>0</v>
      </c>
      <c r="Z470" s="187">
        <v>5540</v>
      </c>
      <c r="AA470" s="187">
        <v>-4125</v>
      </c>
      <c r="AB470" s="187">
        <v>-4125</v>
      </c>
      <c r="AC470" s="187">
        <v>-4125</v>
      </c>
      <c r="AD470" s="187">
        <v>-4125</v>
      </c>
      <c r="AE470" s="187">
        <v>-4125</v>
      </c>
      <c r="AF470" s="187">
        <v>-10352</v>
      </c>
      <c r="AG470" s="175">
        <v>8.6999999999999993</v>
      </c>
      <c r="AH470" s="188">
        <v>433</v>
      </c>
      <c r="AI470" s="92">
        <f t="shared" si="47"/>
        <v>0</v>
      </c>
      <c r="AJ470" s="198">
        <v>-980</v>
      </c>
      <c r="AK470" s="196">
        <v>720</v>
      </c>
      <c r="AL470" s="197">
        <v>-3865</v>
      </c>
      <c r="AN470" s="174">
        <f t="shared" si="42"/>
        <v>22254.81</v>
      </c>
      <c r="AO470" s="174">
        <f t="shared" si="43"/>
        <v>0.18999999999869033</v>
      </c>
      <c r="AQ470" s="92">
        <f t="shared" si="44"/>
        <v>154660</v>
      </c>
      <c r="AR470" s="92">
        <f t="shared" si="45"/>
        <v>0</v>
      </c>
      <c r="AS470" s="92">
        <f t="shared" si="46"/>
        <v>-2073.9999999999995</v>
      </c>
      <c r="AU470" s="233">
        <v>6260</v>
      </c>
      <c r="AV470" s="234">
        <v>6260</v>
      </c>
      <c r="AW470" s="234">
        <v>720</v>
      </c>
      <c r="AX470" s="235">
        <v>5540</v>
      </c>
      <c r="AY470" s="233">
        <v>720</v>
      </c>
      <c r="AZ470" s="234">
        <v>720</v>
      </c>
      <c r="BA470" s="234">
        <v>720</v>
      </c>
      <c r="BB470" s="234">
        <v>720</v>
      </c>
      <c r="BC470" s="234">
        <v>720</v>
      </c>
      <c r="BD470" s="235">
        <v>1940</v>
      </c>
      <c r="BE470" s="233">
        <v>-33623</v>
      </c>
      <c r="BF470" s="234">
        <v>-33623</v>
      </c>
      <c r="BG470" s="234">
        <v>-3865</v>
      </c>
      <c r="BH470" s="235">
        <v>-29758</v>
      </c>
      <c r="BI470" s="233">
        <v>-3865</v>
      </c>
      <c r="BJ470" s="234">
        <v>-3865</v>
      </c>
      <c r="BK470" s="234">
        <v>-3865</v>
      </c>
      <c r="BL470" s="234">
        <v>-3865</v>
      </c>
      <c r="BM470" s="234">
        <v>-3865</v>
      </c>
      <c r="BN470" s="235">
        <v>-10433</v>
      </c>
      <c r="BO470" s="233">
        <v>-8719</v>
      </c>
      <c r="BP470" s="234">
        <v>-7739</v>
      </c>
      <c r="BQ470" s="234">
        <v>-980</v>
      </c>
      <c r="BR470" s="235">
        <v>-6759</v>
      </c>
      <c r="BS470" s="233">
        <v>-980</v>
      </c>
      <c r="BT470" s="234">
        <v>-980</v>
      </c>
      <c r="BU470" s="234">
        <v>-980</v>
      </c>
      <c r="BV470" s="234">
        <v>-980</v>
      </c>
      <c r="BW470" s="234">
        <v>-980</v>
      </c>
      <c r="BX470" s="235">
        <v>-1859</v>
      </c>
    </row>
    <row r="471" spans="1:76">
      <c r="A471" s="186" t="s">
        <v>1293</v>
      </c>
      <c r="B471" s="187">
        <v>0</v>
      </c>
      <c r="C471" s="187">
        <v>0</v>
      </c>
      <c r="D471" s="186">
        <v>0</v>
      </c>
      <c r="E471" s="186">
        <v>0</v>
      </c>
      <c r="F471" s="187">
        <v>0</v>
      </c>
      <c r="G471" s="187">
        <v>0</v>
      </c>
      <c r="H471" s="195">
        <v>0</v>
      </c>
      <c r="I471" s="187">
        <v>0</v>
      </c>
      <c r="J471" s="187">
        <v>0</v>
      </c>
      <c r="K471" s="187">
        <v>0</v>
      </c>
      <c r="L471" s="187">
        <v>0</v>
      </c>
      <c r="M471" s="187">
        <v>0</v>
      </c>
      <c r="N471" s="187">
        <v>0</v>
      </c>
      <c r="O471" s="187">
        <v>0</v>
      </c>
      <c r="P471" s="187">
        <v>0</v>
      </c>
      <c r="Q471" s="187">
        <v>0</v>
      </c>
      <c r="R471" s="187">
        <v>0</v>
      </c>
      <c r="S471" s="187">
        <v>0</v>
      </c>
      <c r="T471" s="187">
        <v>0</v>
      </c>
      <c r="U471" s="187">
        <v>0</v>
      </c>
      <c r="V471" s="187">
        <v>0</v>
      </c>
      <c r="W471" s="187">
        <v>0</v>
      </c>
      <c r="X471" s="187">
        <v>0</v>
      </c>
      <c r="Y471" s="187">
        <v>0</v>
      </c>
      <c r="Z471" s="187">
        <v>0</v>
      </c>
      <c r="AA471" s="187">
        <v>0</v>
      </c>
      <c r="AB471" s="187">
        <v>0</v>
      </c>
      <c r="AC471" s="187">
        <v>0</v>
      </c>
      <c r="AD471" s="187">
        <v>0</v>
      </c>
      <c r="AE471" s="187">
        <v>0</v>
      </c>
      <c r="AF471" s="187">
        <v>0</v>
      </c>
      <c r="AG471" s="175">
        <v>1</v>
      </c>
      <c r="AH471" s="188">
        <v>434</v>
      </c>
      <c r="AI471" s="92">
        <f t="shared" si="47"/>
        <v>0</v>
      </c>
      <c r="AJ471" s="198">
        <v>0</v>
      </c>
      <c r="AK471" s="196">
        <v>0</v>
      </c>
      <c r="AL471" s="197">
        <v>0</v>
      </c>
      <c r="AN471" s="174">
        <f t="shared" si="42"/>
        <v>0</v>
      </c>
      <c r="AO471" s="174">
        <f t="shared" si="43"/>
        <v>0</v>
      </c>
      <c r="AQ471" s="92">
        <f t="shared" si="44"/>
        <v>0</v>
      </c>
      <c r="AR471" s="92">
        <f t="shared" si="45"/>
        <v>0</v>
      </c>
      <c r="AS471" s="92">
        <f t="shared" si="46"/>
        <v>0</v>
      </c>
      <c r="AU471" s="233">
        <v>0</v>
      </c>
      <c r="AV471" s="234">
        <v>0</v>
      </c>
      <c r="AW471" s="234">
        <v>0</v>
      </c>
      <c r="AX471" s="235">
        <v>0</v>
      </c>
      <c r="AY471" s="233">
        <v>0</v>
      </c>
      <c r="AZ471" s="234">
        <v>0</v>
      </c>
      <c r="BA471" s="234">
        <v>0</v>
      </c>
      <c r="BB471" s="234">
        <v>0</v>
      </c>
      <c r="BC471" s="234">
        <v>0</v>
      </c>
      <c r="BD471" s="235">
        <v>0</v>
      </c>
      <c r="BE471" s="233">
        <v>0</v>
      </c>
      <c r="BF471" s="234">
        <v>0</v>
      </c>
      <c r="BG471" s="234">
        <v>0</v>
      </c>
      <c r="BH471" s="235">
        <v>0</v>
      </c>
      <c r="BI471" s="233">
        <v>0</v>
      </c>
      <c r="BJ471" s="234">
        <v>0</v>
      </c>
      <c r="BK471" s="234">
        <v>0</v>
      </c>
      <c r="BL471" s="234">
        <v>0</v>
      </c>
      <c r="BM471" s="234">
        <v>0</v>
      </c>
      <c r="BN471" s="235">
        <v>0</v>
      </c>
      <c r="BO471" s="233">
        <v>0</v>
      </c>
      <c r="BP471" s="234">
        <v>0</v>
      </c>
      <c r="BQ471" s="234">
        <v>0</v>
      </c>
      <c r="BR471" s="235">
        <v>0</v>
      </c>
      <c r="BS471" s="233">
        <v>0</v>
      </c>
      <c r="BT471" s="234">
        <v>0</v>
      </c>
      <c r="BU471" s="234">
        <v>0</v>
      </c>
      <c r="BV471" s="234">
        <v>0</v>
      </c>
      <c r="BW471" s="234">
        <v>0</v>
      </c>
      <c r="BX471" s="235">
        <v>0</v>
      </c>
    </row>
    <row r="472" spans="1:76">
      <c r="A472" s="186" t="s">
        <v>1294</v>
      </c>
      <c r="B472" s="187">
        <v>0</v>
      </c>
      <c r="C472" s="187">
        <v>0</v>
      </c>
      <c r="D472" s="186">
        <v>4</v>
      </c>
      <c r="E472" s="186">
        <v>4</v>
      </c>
      <c r="F472" s="187">
        <v>5881</v>
      </c>
      <c r="G472" s="187">
        <v>5656</v>
      </c>
      <c r="H472" s="195">
        <v>1392</v>
      </c>
      <c r="I472" s="187">
        <v>4.7299999999999969</v>
      </c>
      <c r="J472" s="187">
        <v>-1389</v>
      </c>
      <c r="K472" s="187">
        <v>6263</v>
      </c>
      <c r="L472" s="187">
        <v>5511</v>
      </c>
      <c r="M472" s="187">
        <v>5251</v>
      </c>
      <c r="N472" s="187">
        <v>6582</v>
      </c>
      <c r="O472" s="187">
        <v>1332</v>
      </c>
      <c r="P472" s="187">
        <v>249.1</v>
      </c>
      <c r="Q472" s="187">
        <v>0</v>
      </c>
      <c r="R472" s="187">
        <v>-1906</v>
      </c>
      <c r="S472" s="187">
        <v>551</v>
      </c>
      <c r="T472" s="187">
        <v>1.1000000000000014</v>
      </c>
      <c r="U472" s="187">
        <v>0</v>
      </c>
      <c r="V472" s="187">
        <v>-189</v>
      </c>
      <c r="W472" s="187">
        <v>1676</v>
      </c>
      <c r="X472" s="187">
        <v>198</v>
      </c>
      <c r="Y472" s="187">
        <v>0</v>
      </c>
      <c r="Z472" s="187">
        <v>485</v>
      </c>
      <c r="AA472" s="187">
        <v>-189</v>
      </c>
      <c r="AB472" s="187">
        <v>-189</v>
      </c>
      <c r="AC472" s="187">
        <v>-189</v>
      </c>
      <c r="AD472" s="187">
        <v>-189</v>
      </c>
      <c r="AE472" s="187">
        <v>-189</v>
      </c>
      <c r="AF472" s="187">
        <v>-444</v>
      </c>
      <c r="AG472" s="175">
        <v>8.3000000000000007</v>
      </c>
      <c r="AH472" s="188">
        <v>435</v>
      </c>
      <c r="AI472" s="92">
        <f t="shared" si="47"/>
        <v>0</v>
      </c>
      <c r="AJ472" s="198">
        <v>-25</v>
      </c>
      <c r="AK472" s="196">
        <v>66</v>
      </c>
      <c r="AL472" s="197">
        <v>-230</v>
      </c>
      <c r="AN472" s="174">
        <f t="shared" si="42"/>
        <v>1392.1</v>
      </c>
      <c r="AO472" s="174">
        <f t="shared" si="43"/>
        <v>-9.9999999999909051E-2</v>
      </c>
      <c r="AQ472" s="92">
        <f t="shared" si="44"/>
        <v>5881</v>
      </c>
      <c r="AR472" s="92">
        <f t="shared" si="45"/>
        <v>0</v>
      </c>
      <c r="AS472" s="92">
        <f t="shared" si="46"/>
        <v>224.99999999999991</v>
      </c>
      <c r="AU472" s="233">
        <v>551</v>
      </c>
      <c r="AV472" s="234">
        <v>551</v>
      </c>
      <c r="AW472" s="234">
        <v>66</v>
      </c>
      <c r="AX472" s="235">
        <v>485</v>
      </c>
      <c r="AY472" s="233">
        <v>66</v>
      </c>
      <c r="AZ472" s="234">
        <v>66</v>
      </c>
      <c r="BA472" s="234">
        <v>66</v>
      </c>
      <c r="BB472" s="234">
        <v>66</v>
      </c>
      <c r="BC472" s="234">
        <v>66</v>
      </c>
      <c r="BD472" s="235">
        <v>155</v>
      </c>
      <c r="BE472" s="233">
        <v>-1906</v>
      </c>
      <c r="BF472" s="234">
        <v>-1906</v>
      </c>
      <c r="BG472" s="234">
        <v>-230</v>
      </c>
      <c r="BH472" s="235">
        <v>-1676</v>
      </c>
      <c r="BI472" s="233">
        <v>-230</v>
      </c>
      <c r="BJ472" s="234">
        <v>-230</v>
      </c>
      <c r="BK472" s="234">
        <v>-230</v>
      </c>
      <c r="BL472" s="234">
        <v>-230</v>
      </c>
      <c r="BM472" s="234">
        <v>-230</v>
      </c>
      <c r="BN472" s="235">
        <v>-526</v>
      </c>
      <c r="BO472" s="233">
        <v>-248</v>
      </c>
      <c r="BP472" s="234">
        <v>-223</v>
      </c>
      <c r="BQ472" s="234">
        <v>-25</v>
      </c>
      <c r="BR472" s="235">
        <v>-198</v>
      </c>
      <c r="BS472" s="233">
        <v>-25</v>
      </c>
      <c r="BT472" s="234">
        <v>-25</v>
      </c>
      <c r="BU472" s="234">
        <v>-25</v>
      </c>
      <c r="BV472" s="234">
        <v>-25</v>
      </c>
      <c r="BW472" s="234">
        <v>-25</v>
      </c>
      <c r="BX472" s="235">
        <v>-73</v>
      </c>
    </row>
    <row r="473" spans="1:76">
      <c r="A473" s="186" t="s">
        <v>1295</v>
      </c>
      <c r="B473" s="187">
        <v>0</v>
      </c>
      <c r="C473" s="187">
        <v>0</v>
      </c>
      <c r="D473" s="186">
        <v>11</v>
      </c>
      <c r="E473" s="186">
        <v>12</v>
      </c>
      <c r="F473" s="187">
        <v>12325</v>
      </c>
      <c r="G473" s="187">
        <v>10123</v>
      </c>
      <c r="H473" s="195">
        <v>1319</v>
      </c>
      <c r="I473" s="187">
        <v>0</v>
      </c>
      <c r="J473" s="187">
        <v>63</v>
      </c>
      <c r="K473" s="187">
        <v>13975</v>
      </c>
      <c r="L473" s="187">
        <v>10825</v>
      </c>
      <c r="M473" s="187">
        <v>10069</v>
      </c>
      <c r="N473" s="187">
        <v>15085</v>
      </c>
      <c r="O473" s="187">
        <v>927</v>
      </c>
      <c r="P473" s="187">
        <v>393</v>
      </c>
      <c r="Q473" s="187">
        <v>0</v>
      </c>
      <c r="R473" s="187">
        <v>782</v>
      </c>
      <c r="S473" s="187">
        <v>100</v>
      </c>
      <c r="T473" s="187">
        <v>0</v>
      </c>
      <c r="U473" s="187">
        <v>0</v>
      </c>
      <c r="V473" s="187">
        <v>-1</v>
      </c>
      <c r="W473" s="187">
        <v>0</v>
      </c>
      <c r="X473" s="187">
        <v>745</v>
      </c>
      <c r="Y473" s="187">
        <v>716</v>
      </c>
      <c r="Z473" s="187">
        <v>92</v>
      </c>
      <c r="AA473" s="187">
        <v>-1</v>
      </c>
      <c r="AB473" s="187">
        <v>-1</v>
      </c>
      <c r="AC473" s="187">
        <v>-1</v>
      </c>
      <c r="AD473" s="187">
        <v>-1</v>
      </c>
      <c r="AE473" s="187">
        <v>-1</v>
      </c>
      <c r="AF473" s="187">
        <v>68</v>
      </c>
      <c r="AG473" s="175">
        <v>11.8</v>
      </c>
      <c r="AH473" s="188">
        <v>436</v>
      </c>
      <c r="AI473" s="92">
        <f t="shared" si="47"/>
        <v>0</v>
      </c>
      <c r="AJ473" s="198">
        <v>-75</v>
      </c>
      <c r="AK473" s="196">
        <v>8</v>
      </c>
      <c r="AL473" s="197">
        <v>66</v>
      </c>
      <c r="AN473" s="174">
        <f t="shared" si="42"/>
        <v>1319</v>
      </c>
      <c r="AO473" s="174">
        <f t="shared" si="43"/>
        <v>0</v>
      </c>
      <c r="AQ473" s="92">
        <f t="shared" si="44"/>
        <v>12325</v>
      </c>
      <c r="AR473" s="92">
        <f t="shared" si="45"/>
        <v>0</v>
      </c>
      <c r="AS473" s="92">
        <f t="shared" si="46"/>
        <v>2202</v>
      </c>
      <c r="AU473" s="233">
        <v>100</v>
      </c>
      <c r="AV473" s="234">
        <v>100</v>
      </c>
      <c r="AW473" s="234">
        <v>8</v>
      </c>
      <c r="AX473" s="235">
        <v>92</v>
      </c>
      <c r="AY473" s="233">
        <v>8</v>
      </c>
      <c r="AZ473" s="234">
        <v>8</v>
      </c>
      <c r="BA473" s="234">
        <v>8</v>
      </c>
      <c r="BB473" s="234">
        <v>8</v>
      </c>
      <c r="BC473" s="234">
        <v>8</v>
      </c>
      <c r="BD473" s="235">
        <v>52</v>
      </c>
      <c r="BE473" s="233">
        <v>782</v>
      </c>
      <c r="BF473" s="234">
        <v>782</v>
      </c>
      <c r="BG473" s="234">
        <v>66</v>
      </c>
      <c r="BH473" s="235">
        <v>716</v>
      </c>
      <c r="BI473" s="233">
        <v>66</v>
      </c>
      <c r="BJ473" s="234">
        <v>66</v>
      </c>
      <c r="BK473" s="234">
        <v>66</v>
      </c>
      <c r="BL473" s="234">
        <v>66</v>
      </c>
      <c r="BM473" s="234">
        <v>66</v>
      </c>
      <c r="BN473" s="235">
        <v>386</v>
      </c>
      <c r="BO473" s="233">
        <v>-895</v>
      </c>
      <c r="BP473" s="234">
        <v>-820</v>
      </c>
      <c r="BQ473" s="234">
        <v>-75</v>
      </c>
      <c r="BR473" s="235">
        <v>-745</v>
      </c>
      <c r="BS473" s="233">
        <v>-75</v>
      </c>
      <c r="BT473" s="234">
        <v>-75</v>
      </c>
      <c r="BU473" s="234">
        <v>-75</v>
      </c>
      <c r="BV473" s="234">
        <v>-75</v>
      </c>
      <c r="BW473" s="234">
        <v>-75</v>
      </c>
      <c r="BX473" s="235">
        <v>-370</v>
      </c>
    </row>
    <row r="474" spans="1:76">
      <c r="A474" s="186" t="s">
        <v>1296</v>
      </c>
      <c r="B474" s="187">
        <v>0</v>
      </c>
      <c r="C474" s="187">
        <v>0</v>
      </c>
      <c r="D474" s="186">
        <v>0</v>
      </c>
      <c r="E474" s="186">
        <v>0</v>
      </c>
      <c r="F474" s="187">
        <v>0</v>
      </c>
      <c r="G474" s="187">
        <v>0</v>
      </c>
      <c r="H474" s="195">
        <v>0</v>
      </c>
      <c r="I474" s="187">
        <v>0</v>
      </c>
      <c r="J474" s="187">
        <v>0</v>
      </c>
      <c r="K474" s="187">
        <v>0</v>
      </c>
      <c r="L474" s="187">
        <v>0</v>
      </c>
      <c r="M474" s="187">
        <v>0</v>
      </c>
      <c r="N474" s="187">
        <v>0</v>
      </c>
      <c r="O474" s="187">
        <v>0</v>
      </c>
      <c r="P474" s="187">
        <v>0</v>
      </c>
      <c r="Q474" s="187">
        <v>0</v>
      </c>
      <c r="R474" s="187">
        <v>0</v>
      </c>
      <c r="S474" s="187">
        <v>0</v>
      </c>
      <c r="T474" s="187">
        <v>0</v>
      </c>
      <c r="U474" s="187">
        <v>0</v>
      </c>
      <c r="V474" s="187">
        <v>0</v>
      </c>
      <c r="W474" s="187">
        <v>0</v>
      </c>
      <c r="X474" s="187">
        <v>0</v>
      </c>
      <c r="Y474" s="187">
        <v>0</v>
      </c>
      <c r="Z474" s="187">
        <v>0</v>
      </c>
      <c r="AA474" s="187">
        <v>0</v>
      </c>
      <c r="AB474" s="187">
        <v>0</v>
      </c>
      <c r="AC474" s="187">
        <v>0</v>
      </c>
      <c r="AD474" s="187">
        <v>0</v>
      </c>
      <c r="AE474" s="187">
        <v>0</v>
      </c>
      <c r="AF474" s="187">
        <v>0</v>
      </c>
      <c r="AG474" s="175">
        <v>1</v>
      </c>
      <c r="AH474" s="188">
        <v>437</v>
      </c>
      <c r="AI474" s="92">
        <f t="shared" si="47"/>
        <v>0</v>
      </c>
      <c r="AJ474" s="198">
        <v>0</v>
      </c>
      <c r="AK474" s="196">
        <v>0</v>
      </c>
      <c r="AL474" s="197">
        <v>0</v>
      </c>
      <c r="AN474" s="174">
        <f t="shared" si="42"/>
        <v>0</v>
      </c>
      <c r="AO474" s="174">
        <f t="shared" si="43"/>
        <v>0</v>
      </c>
      <c r="AQ474" s="92">
        <f t="shared" si="44"/>
        <v>0</v>
      </c>
      <c r="AR474" s="92">
        <f t="shared" si="45"/>
        <v>0</v>
      </c>
      <c r="AS474" s="92">
        <f t="shared" si="46"/>
        <v>0</v>
      </c>
      <c r="AU474" s="233">
        <v>0</v>
      </c>
      <c r="AV474" s="234">
        <v>0</v>
      </c>
      <c r="AW474" s="234">
        <v>0</v>
      </c>
      <c r="AX474" s="235">
        <v>0</v>
      </c>
      <c r="AY474" s="233">
        <v>0</v>
      </c>
      <c r="AZ474" s="234">
        <v>0</v>
      </c>
      <c r="BA474" s="234">
        <v>0</v>
      </c>
      <c r="BB474" s="234">
        <v>0</v>
      </c>
      <c r="BC474" s="234">
        <v>0</v>
      </c>
      <c r="BD474" s="235">
        <v>0</v>
      </c>
      <c r="BE474" s="233">
        <v>0</v>
      </c>
      <c r="BF474" s="234">
        <v>0</v>
      </c>
      <c r="BG474" s="234">
        <v>0</v>
      </c>
      <c r="BH474" s="235">
        <v>0</v>
      </c>
      <c r="BI474" s="233">
        <v>0</v>
      </c>
      <c r="BJ474" s="234">
        <v>0</v>
      </c>
      <c r="BK474" s="234">
        <v>0</v>
      </c>
      <c r="BL474" s="234">
        <v>0</v>
      </c>
      <c r="BM474" s="234">
        <v>0</v>
      </c>
      <c r="BN474" s="235">
        <v>0</v>
      </c>
      <c r="BO474" s="233">
        <v>0</v>
      </c>
      <c r="BP474" s="234">
        <v>0</v>
      </c>
      <c r="BQ474" s="234">
        <v>0</v>
      </c>
      <c r="BR474" s="235">
        <v>0</v>
      </c>
      <c r="BS474" s="233">
        <v>0</v>
      </c>
      <c r="BT474" s="234">
        <v>0</v>
      </c>
      <c r="BU474" s="234">
        <v>0</v>
      </c>
      <c r="BV474" s="234">
        <v>0</v>
      </c>
      <c r="BW474" s="234">
        <v>0</v>
      </c>
      <c r="BX474" s="235">
        <v>0</v>
      </c>
    </row>
    <row r="475" spans="1:76">
      <c r="A475" s="186" t="s">
        <v>1297</v>
      </c>
      <c r="B475" s="187">
        <v>0</v>
      </c>
      <c r="C475" s="187">
        <v>0</v>
      </c>
      <c r="D475" s="186">
        <v>16</v>
      </c>
      <c r="E475" s="186">
        <v>16</v>
      </c>
      <c r="F475" s="187">
        <v>25048</v>
      </c>
      <c r="G475" s="187">
        <v>35717</v>
      </c>
      <c r="H475" s="195">
        <v>2411</v>
      </c>
      <c r="I475" s="187">
        <v>204.49</v>
      </c>
      <c r="J475" s="187">
        <v>-15919</v>
      </c>
      <c r="K475" s="187">
        <v>28450</v>
      </c>
      <c r="L475" s="187">
        <v>22036</v>
      </c>
      <c r="M475" s="187">
        <v>20495</v>
      </c>
      <c r="N475" s="187">
        <v>30953</v>
      </c>
      <c r="O475" s="187">
        <v>2716</v>
      </c>
      <c r="P475" s="187">
        <v>1365.58</v>
      </c>
      <c r="Q475" s="187">
        <v>0</v>
      </c>
      <c r="R475" s="187">
        <v>-15264</v>
      </c>
      <c r="S475" s="187">
        <v>675</v>
      </c>
      <c r="T475" s="187">
        <v>161.57999999999998</v>
      </c>
      <c r="U475" s="187">
        <v>0</v>
      </c>
      <c r="V475" s="187">
        <v>-1670</v>
      </c>
      <c r="W475" s="187">
        <v>13824</v>
      </c>
      <c r="X475" s="187">
        <v>2706</v>
      </c>
      <c r="Y475" s="187">
        <v>0</v>
      </c>
      <c r="Z475" s="187">
        <v>611</v>
      </c>
      <c r="AA475" s="187">
        <v>-1670</v>
      </c>
      <c r="AB475" s="187">
        <v>-1670</v>
      </c>
      <c r="AC475" s="187">
        <v>-1670</v>
      </c>
      <c r="AD475" s="187">
        <v>-1670</v>
      </c>
      <c r="AE475" s="187">
        <v>-1670</v>
      </c>
      <c r="AF475" s="187">
        <v>-7569</v>
      </c>
      <c r="AG475" s="175">
        <v>10.6</v>
      </c>
      <c r="AH475" s="188">
        <v>438</v>
      </c>
      <c r="AI475" s="92">
        <f t="shared" si="47"/>
        <v>0</v>
      </c>
      <c r="AJ475" s="198">
        <v>-294</v>
      </c>
      <c r="AK475" s="196">
        <v>64</v>
      </c>
      <c r="AL475" s="197">
        <v>-1440</v>
      </c>
      <c r="AN475" s="174">
        <f t="shared" si="42"/>
        <v>2411.58</v>
      </c>
      <c r="AO475" s="174">
        <f t="shared" si="43"/>
        <v>-0.57999999999992724</v>
      </c>
      <c r="AQ475" s="92">
        <f t="shared" si="44"/>
        <v>25048</v>
      </c>
      <c r="AR475" s="92">
        <f t="shared" si="45"/>
        <v>0</v>
      </c>
      <c r="AS475" s="92">
        <f t="shared" si="46"/>
        <v>-10669</v>
      </c>
      <c r="AU475" s="233">
        <v>675</v>
      </c>
      <c r="AV475" s="234">
        <v>675</v>
      </c>
      <c r="AW475" s="234">
        <v>64</v>
      </c>
      <c r="AX475" s="235">
        <v>611</v>
      </c>
      <c r="AY475" s="233">
        <v>64</v>
      </c>
      <c r="AZ475" s="234">
        <v>64</v>
      </c>
      <c r="BA475" s="234">
        <v>64</v>
      </c>
      <c r="BB475" s="234">
        <v>64</v>
      </c>
      <c r="BC475" s="234">
        <v>64</v>
      </c>
      <c r="BD475" s="235">
        <v>291</v>
      </c>
      <c r="BE475" s="233">
        <v>-15263</v>
      </c>
      <c r="BF475" s="234">
        <v>-15263</v>
      </c>
      <c r="BG475" s="234">
        <v>-1440</v>
      </c>
      <c r="BH475" s="235">
        <v>-13823</v>
      </c>
      <c r="BI475" s="233">
        <v>-1440</v>
      </c>
      <c r="BJ475" s="234">
        <v>-1440</v>
      </c>
      <c r="BK475" s="234">
        <v>-1440</v>
      </c>
      <c r="BL475" s="234">
        <v>-1440</v>
      </c>
      <c r="BM475" s="234">
        <v>-1440</v>
      </c>
      <c r="BN475" s="235">
        <v>-6623</v>
      </c>
      <c r="BO475" s="233">
        <v>-3294</v>
      </c>
      <c r="BP475" s="234">
        <v>-3000</v>
      </c>
      <c r="BQ475" s="234">
        <v>-294</v>
      </c>
      <c r="BR475" s="235">
        <v>-2706</v>
      </c>
      <c r="BS475" s="233">
        <v>-294</v>
      </c>
      <c r="BT475" s="234">
        <v>-294</v>
      </c>
      <c r="BU475" s="234">
        <v>-294</v>
      </c>
      <c r="BV475" s="234">
        <v>-294</v>
      </c>
      <c r="BW475" s="234">
        <v>-294</v>
      </c>
      <c r="BX475" s="235">
        <v>-1236</v>
      </c>
    </row>
    <row r="476" spans="1:76">
      <c r="A476" s="186" t="s">
        <v>1298</v>
      </c>
      <c r="B476" s="187">
        <v>5</v>
      </c>
      <c r="C476" s="187">
        <v>0</v>
      </c>
      <c r="D476" s="186">
        <v>217</v>
      </c>
      <c r="E476" s="186">
        <v>232</v>
      </c>
      <c r="F476" s="187">
        <v>1556805</v>
      </c>
      <c r="G476" s="187">
        <v>2504233</v>
      </c>
      <c r="H476" s="195">
        <v>-770042</v>
      </c>
      <c r="I476" s="187">
        <v>50810.850000000006</v>
      </c>
      <c r="J476" s="187">
        <v>-224361</v>
      </c>
      <c r="K476" s="187">
        <v>1692512</v>
      </c>
      <c r="L476" s="187">
        <v>1430304</v>
      </c>
      <c r="M476" s="187">
        <v>1361914</v>
      </c>
      <c r="N476" s="187">
        <v>1790997</v>
      </c>
      <c r="O476" s="187">
        <v>200288</v>
      </c>
      <c r="P476" s="187">
        <v>94905.75999999998</v>
      </c>
      <c r="Q476" s="187">
        <v>-1038601</v>
      </c>
      <c r="R476" s="187">
        <v>-79893</v>
      </c>
      <c r="S476" s="187">
        <v>-46869</v>
      </c>
      <c r="T476" s="187">
        <v>77258.75999999998</v>
      </c>
      <c r="U476" s="187">
        <v>-1038601</v>
      </c>
      <c r="V476" s="187">
        <v>-26635</v>
      </c>
      <c r="W476" s="187">
        <v>71904</v>
      </c>
      <c r="X476" s="187">
        <v>152457</v>
      </c>
      <c r="Y476" s="187">
        <v>0</v>
      </c>
      <c r="Z476" s="187">
        <v>0</v>
      </c>
      <c r="AA476" s="187">
        <v>-26635</v>
      </c>
      <c r="AB476" s="187">
        <v>-26635</v>
      </c>
      <c r="AC476" s="187">
        <v>-26635</v>
      </c>
      <c r="AD476" s="187">
        <v>-26635</v>
      </c>
      <c r="AE476" s="187">
        <v>-26635</v>
      </c>
      <c r="AF476" s="187">
        <v>-91186</v>
      </c>
      <c r="AG476" s="175">
        <v>10</v>
      </c>
      <c r="AH476" s="188">
        <v>33</v>
      </c>
      <c r="AI476" s="92">
        <f t="shared" si="47"/>
        <v>0</v>
      </c>
      <c r="AJ476" s="198">
        <v>-13959</v>
      </c>
      <c r="AK476" s="196">
        <v>-4687</v>
      </c>
      <c r="AL476" s="197">
        <v>-7989</v>
      </c>
      <c r="AN476" s="174">
        <f t="shared" si="42"/>
        <v>-770042.24</v>
      </c>
      <c r="AO476" s="174">
        <f t="shared" si="43"/>
        <v>0.23999999999068677</v>
      </c>
      <c r="AQ476" s="92">
        <f t="shared" si="44"/>
        <v>1556805</v>
      </c>
      <c r="AR476" s="92">
        <f t="shared" si="45"/>
        <v>0</v>
      </c>
      <c r="AS476" s="92">
        <f t="shared" si="46"/>
        <v>-947428</v>
      </c>
      <c r="AU476" s="233">
        <v>-46869</v>
      </c>
      <c r="AV476" s="234">
        <v>-46869</v>
      </c>
      <c r="AW476" s="234">
        <v>-4687</v>
      </c>
      <c r="AX476" s="235">
        <v>-42182</v>
      </c>
      <c r="AY476" s="233">
        <v>-4687</v>
      </c>
      <c r="AZ476" s="234">
        <v>-4687</v>
      </c>
      <c r="BA476" s="234">
        <v>-4687</v>
      </c>
      <c r="BB476" s="234">
        <v>-4687</v>
      </c>
      <c r="BC476" s="234">
        <v>-4687</v>
      </c>
      <c r="BD476" s="235">
        <v>-18747</v>
      </c>
      <c r="BE476" s="233">
        <v>-79893</v>
      </c>
      <c r="BF476" s="234">
        <v>-79893</v>
      </c>
      <c r="BG476" s="234">
        <v>-7989</v>
      </c>
      <c r="BH476" s="235">
        <v>-71904</v>
      </c>
      <c r="BI476" s="233">
        <v>-7989</v>
      </c>
      <c r="BJ476" s="234">
        <v>-7989</v>
      </c>
      <c r="BK476" s="234">
        <v>-7989</v>
      </c>
      <c r="BL476" s="234">
        <v>-7989</v>
      </c>
      <c r="BM476" s="234">
        <v>-7989</v>
      </c>
      <c r="BN476" s="235">
        <v>-31959</v>
      </c>
      <c r="BO476" s="233">
        <v>-138193</v>
      </c>
      <c r="BP476" s="234">
        <v>-124234</v>
      </c>
      <c r="BQ476" s="234">
        <v>-13959</v>
      </c>
      <c r="BR476" s="235">
        <v>-110275</v>
      </c>
      <c r="BS476" s="233">
        <v>-13959</v>
      </c>
      <c r="BT476" s="234">
        <v>-13959</v>
      </c>
      <c r="BU476" s="234">
        <v>-13959</v>
      </c>
      <c r="BV476" s="234">
        <v>-13959</v>
      </c>
      <c r="BW476" s="234">
        <v>-13959</v>
      </c>
      <c r="BX476" s="235">
        <v>-40480</v>
      </c>
    </row>
    <row r="477" spans="1:76">
      <c r="A477" s="186" t="s">
        <v>1299</v>
      </c>
      <c r="B477" s="187">
        <v>0</v>
      </c>
      <c r="C477" s="187">
        <v>0</v>
      </c>
      <c r="D477" s="186">
        <v>1</v>
      </c>
      <c r="E477" s="186">
        <v>2</v>
      </c>
      <c r="F477" s="187">
        <v>0</v>
      </c>
      <c r="G477" s="187">
        <v>0</v>
      </c>
      <c r="H477" s="195">
        <v>0</v>
      </c>
      <c r="I477" s="187">
        <v>0</v>
      </c>
      <c r="J477" s="187">
        <v>0</v>
      </c>
      <c r="K477" s="187">
        <v>0</v>
      </c>
      <c r="L477" s="187">
        <v>0</v>
      </c>
      <c r="M477" s="187">
        <v>0</v>
      </c>
      <c r="N477" s="187">
        <v>0</v>
      </c>
      <c r="O477" s="187">
        <v>0</v>
      </c>
      <c r="P477" s="187">
        <v>0</v>
      </c>
      <c r="Q477" s="187">
        <v>0</v>
      </c>
      <c r="R477" s="187">
        <v>0</v>
      </c>
      <c r="S477" s="187">
        <v>0</v>
      </c>
      <c r="T477" s="187">
        <v>0</v>
      </c>
      <c r="U477" s="187">
        <v>0</v>
      </c>
      <c r="V477" s="187">
        <v>0</v>
      </c>
      <c r="W477" s="187">
        <v>0</v>
      </c>
      <c r="X477" s="187">
        <v>0</v>
      </c>
      <c r="Y477" s="187">
        <v>0</v>
      </c>
      <c r="Z477" s="187">
        <v>0</v>
      </c>
      <c r="AA477" s="187">
        <v>0</v>
      </c>
      <c r="AB477" s="187">
        <v>0</v>
      </c>
      <c r="AC477" s="187">
        <v>0</v>
      </c>
      <c r="AD477" s="187">
        <v>0</v>
      </c>
      <c r="AE477" s="187">
        <v>0</v>
      </c>
      <c r="AF477" s="187">
        <v>0</v>
      </c>
      <c r="AG477" s="175">
        <v>13</v>
      </c>
      <c r="AH477" s="188">
        <v>439</v>
      </c>
      <c r="AI477" s="92">
        <f t="shared" si="47"/>
        <v>0</v>
      </c>
      <c r="AJ477" s="198">
        <v>0</v>
      </c>
      <c r="AK477" s="196">
        <v>0</v>
      </c>
      <c r="AL477" s="197">
        <v>0</v>
      </c>
      <c r="AN477" s="174">
        <f t="shared" si="42"/>
        <v>0</v>
      </c>
      <c r="AO477" s="174">
        <f t="shared" si="43"/>
        <v>0</v>
      </c>
      <c r="AQ477" s="92">
        <f t="shared" si="44"/>
        <v>0</v>
      </c>
      <c r="AR477" s="92">
        <f t="shared" si="45"/>
        <v>0</v>
      </c>
      <c r="AS477" s="92">
        <f t="shared" si="46"/>
        <v>0</v>
      </c>
      <c r="AU477" s="233">
        <v>0</v>
      </c>
      <c r="AV477" s="234">
        <v>0</v>
      </c>
      <c r="AW477" s="234">
        <v>0</v>
      </c>
      <c r="AX477" s="235">
        <v>0</v>
      </c>
      <c r="AY477" s="233">
        <v>0</v>
      </c>
      <c r="AZ477" s="234">
        <v>0</v>
      </c>
      <c r="BA477" s="234">
        <v>0</v>
      </c>
      <c r="BB477" s="234">
        <v>0</v>
      </c>
      <c r="BC477" s="234">
        <v>0</v>
      </c>
      <c r="BD477" s="235">
        <v>0</v>
      </c>
      <c r="BE477" s="233">
        <v>0</v>
      </c>
      <c r="BF477" s="234">
        <v>0</v>
      </c>
      <c r="BG477" s="234">
        <v>0</v>
      </c>
      <c r="BH477" s="235">
        <v>0</v>
      </c>
      <c r="BI477" s="233">
        <v>0</v>
      </c>
      <c r="BJ477" s="234">
        <v>0</v>
      </c>
      <c r="BK477" s="234">
        <v>0</v>
      </c>
      <c r="BL477" s="234">
        <v>0</v>
      </c>
      <c r="BM477" s="234">
        <v>0</v>
      </c>
      <c r="BN477" s="235">
        <v>0</v>
      </c>
      <c r="BO477" s="233">
        <v>0</v>
      </c>
      <c r="BP477" s="234">
        <v>0</v>
      </c>
      <c r="BQ477" s="234">
        <v>0</v>
      </c>
      <c r="BR477" s="235">
        <v>0</v>
      </c>
      <c r="BS477" s="233">
        <v>0</v>
      </c>
      <c r="BT477" s="234">
        <v>0</v>
      </c>
      <c r="BU477" s="234">
        <v>0</v>
      </c>
      <c r="BV477" s="234">
        <v>0</v>
      </c>
      <c r="BW477" s="234">
        <v>0</v>
      </c>
      <c r="BX477" s="235">
        <v>0</v>
      </c>
    </row>
    <row r="478" spans="1:76">
      <c r="A478" s="186" t="s">
        <v>1300</v>
      </c>
      <c r="B478" s="187">
        <v>0</v>
      </c>
      <c r="C478" s="187">
        <v>0</v>
      </c>
      <c r="D478" s="186">
        <v>7</v>
      </c>
      <c r="E478" s="186">
        <v>7</v>
      </c>
      <c r="F478" s="187">
        <v>5495</v>
      </c>
      <c r="G478" s="187">
        <v>9378</v>
      </c>
      <c r="H478" s="195">
        <v>603</v>
      </c>
      <c r="I478" s="187">
        <v>153.21000000000004</v>
      </c>
      <c r="J478" s="187">
        <v>-4575</v>
      </c>
      <c r="K478" s="187">
        <v>5960</v>
      </c>
      <c r="L478" s="187">
        <v>5118</v>
      </c>
      <c r="M478" s="187">
        <v>4863</v>
      </c>
      <c r="N478" s="187">
        <v>6336</v>
      </c>
      <c r="O478" s="187">
        <v>749</v>
      </c>
      <c r="P478" s="187">
        <v>358.59999999999997</v>
      </c>
      <c r="Q478" s="187">
        <v>0</v>
      </c>
      <c r="R478" s="187">
        <v>-4974</v>
      </c>
      <c r="S478" s="187">
        <v>92</v>
      </c>
      <c r="T478" s="187">
        <v>108.59999999999997</v>
      </c>
      <c r="U478" s="187">
        <v>0</v>
      </c>
      <c r="V478" s="187">
        <v>-505</v>
      </c>
      <c r="W478" s="187">
        <v>4482</v>
      </c>
      <c r="X478" s="187">
        <v>176</v>
      </c>
      <c r="Y478" s="187">
        <v>0</v>
      </c>
      <c r="Z478" s="187">
        <v>83</v>
      </c>
      <c r="AA478" s="187">
        <v>-505</v>
      </c>
      <c r="AB478" s="187">
        <v>-505</v>
      </c>
      <c r="AC478" s="187">
        <v>-505</v>
      </c>
      <c r="AD478" s="187">
        <v>-505</v>
      </c>
      <c r="AE478" s="187">
        <v>-505</v>
      </c>
      <c r="AF478" s="187">
        <v>-2050</v>
      </c>
      <c r="AG478" s="175">
        <v>10.1</v>
      </c>
      <c r="AH478" s="188">
        <v>440</v>
      </c>
      <c r="AI478" s="92">
        <f t="shared" si="47"/>
        <v>0</v>
      </c>
      <c r="AJ478" s="198">
        <v>-22</v>
      </c>
      <c r="AK478" s="196">
        <v>9</v>
      </c>
      <c r="AL478" s="197">
        <v>-492</v>
      </c>
      <c r="AN478" s="174">
        <f t="shared" si="42"/>
        <v>602.59999999999991</v>
      </c>
      <c r="AO478" s="174">
        <f t="shared" si="43"/>
        <v>0.40000000000009095</v>
      </c>
      <c r="AQ478" s="92">
        <f t="shared" si="44"/>
        <v>5495</v>
      </c>
      <c r="AR478" s="92">
        <f t="shared" si="45"/>
        <v>0</v>
      </c>
      <c r="AS478" s="92">
        <f t="shared" si="46"/>
        <v>-3883</v>
      </c>
      <c r="AU478" s="233">
        <v>92</v>
      </c>
      <c r="AV478" s="234">
        <v>92</v>
      </c>
      <c r="AW478" s="234">
        <v>9</v>
      </c>
      <c r="AX478" s="235">
        <v>83</v>
      </c>
      <c r="AY478" s="233">
        <v>9</v>
      </c>
      <c r="AZ478" s="234">
        <v>9</v>
      </c>
      <c r="BA478" s="234">
        <v>9</v>
      </c>
      <c r="BB478" s="234">
        <v>9</v>
      </c>
      <c r="BC478" s="234">
        <v>9</v>
      </c>
      <c r="BD478" s="235">
        <v>38</v>
      </c>
      <c r="BE478" s="233">
        <v>-4974</v>
      </c>
      <c r="BF478" s="234">
        <v>-4974</v>
      </c>
      <c r="BG478" s="234">
        <v>-492</v>
      </c>
      <c r="BH478" s="235">
        <v>-4482</v>
      </c>
      <c r="BI478" s="233">
        <v>-492</v>
      </c>
      <c r="BJ478" s="234">
        <v>-492</v>
      </c>
      <c r="BK478" s="234">
        <v>-492</v>
      </c>
      <c r="BL478" s="234">
        <v>-492</v>
      </c>
      <c r="BM478" s="234">
        <v>-492</v>
      </c>
      <c r="BN478" s="235">
        <v>-2022</v>
      </c>
      <c r="BO478" s="233">
        <v>-220</v>
      </c>
      <c r="BP478" s="234">
        <v>-198</v>
      </c>
      <c r="BQ478" s="234">
        <v>-22</v>
      </c>
      <c r="BR478" s="235">
        <v>-176</v>
      </c>
      <c r="BS478" s="233">
        <v>-22</v>
      </c>
      <c r="BT478" s="234">
        <v>-22</v>
      </c>
      <c r="BU478" s="234">
        <v>-22</v>
      </c>
      <c r="BV478" s="234">
        <v>-22</v>
      </c>
      <c r="BW478" s="234">
        <v>-22</v>
      </c>
      <c r="BX478" s="235">
        <v>-66</v>
      </c>
    </row>
    <row r="479" spans="1:76">
      <c r="A479" s="186" t="s">
        <v>1301</v>
      </c>
      <c r="B479" s="187">
        <v>0</v>
      </c>
      <c r="C479" s="187">
        <v>0</v>
      </c>
      <c r="D479" s="186">
        <v>5</v>
      </c>
      <c r="E479" s="186">
        <v>5</v>
      </c>
      <c r="F479" s="187">
        <v>5662</v>
      </c>
      <c r="G479" s="187">
        <v>4046</v>
      </c>
      <c r="H479" s="195">
        <v>913</v>
      </c>
      <c r="I479" s="187">
        <v>0.64999999999999858</v>
      </c>
      <c r="J479" s="187">
        <v>397</v>
      </c>
      <c r="K479" s="187">
        <v>6290</v>
      </c>
      <c r="L479" s="187">
        <v>5090</v>
      </c>
      <c r="M479" s="187">
        <v>4754</v>
      </c>
      <c r="N479" s="187">
        <v>6774</v>
      </c>
      <c r="O479" s="187">
        <v>694</v>
      </c>
      <c r="P479" s="187">
        <v>169</v>
      </c>
      <c r="Q479" s="187">
        <v>0</v>
      </c>
      <c r="R479" s="187">
        <v>554</v>
      </c>
      <c r="S479" s="187">
        <v>199</v>
      </c>
      <c r="T479" s="187">
        <v>0</v>
      </c>
      <c r="U479" s="187">
        <v>0</v>
      </c>
      <c r="V479" s="187">
        <v>50</v>
      </c>
      <c r="W479" s="187">
        <v>0</v>
      </c>
      <c r="X479" s="187">
        <v>277</v>
      </c>
      <c r="Y479" s="187">
        <v>496</v>
      </c>
      <c r="Z479" s="187">
        <v>178</v>
      </c>
      <c r="AA479" s="187">
        <v>50</v>
      </c>
      <c r="AB479" s="187">
        <v>50</v>
      </c>
      <c r="AC479" s="187">
        <v>50</v>
      </c>
      <c r="AD479" s="187">
        <v>50</v>
      </c>
      <c r="AE479" s="187">
        <v>50</v>
      </c>
      <c r="AF479" s="187">
        <v>147</v>
      </c>
      <c r="AG479" s="175">
        <v>9.6</v>
      </c>
      <c r="AH479" s="188">
        <v>441</v>
      </c>
      <c r="AI479" s="92">
        <f t="shared" si="47"/>
        <v>0</v>
      </c>
      <c r="AJ479" s="198">
        <v>-29</v>
      </c>
      <c r="AK479" s="196">
        <v>21</v>
      </c>
      <c r="AL479" s="197">
        <v>58</v>
      </c>
      <c r="AN479" s="174">
        <f t="shared" si="42"/>
        <v>913</v>
      </c>
      <c r="AO479" s="174">
        <f t="shared" si="43"/>
        <v>0</v>
      </c>
      <c r="AQ479" s="92">
        <f t="shared" si="44"/>
        <v>5662</v>
      </c>
      <c r="AR479" s="92">
        <f t="shared" si="45"/>
        <v>0</v>
      </c>
      <c r="AS479" s="92">
        <f t="shared" si="46"/>
        <v>1616</v>
      </c>
      <c r="AU479" s="233">
        <v>199</v>
      </c>
      <c r="AV479" s="234">
        <v>199</v>
      </c>
      <c r="AW479" s="234">
        <v>21</v>
      </c>
      <c r="AX479" s="235">
        <v>178</v>
      </c>
      <c r="AY479" s="233">
        <v>21</v>
      </c>
      <c r="AZ479" s="234">
        <v>21</v>
      </c>
      <c r="BA479" s="234">
        <v>21</v>
      </c>
      <c r="BB479" s="234">
        <v>21</v>
      </c>
      <c r="BC479" s="234">
        <v>21</v>
      </c>
      <c r="BD479" s="235">
        <v>73</v>
      </c>
      <c r="BE479" s="233">
        <v>554</v>
      </c>
      <c r="BF479" s="234">
        <v>554</v>
      </c>
      <c r="BG479" s="234">
        <v>58</v>
      </c>
      <c r="BH479" s="235">
        <v>496</v>
      </c>
      <c r="BI479" s="233">
        <v>58</v>
      </c>
      <c r="BJ479" s="234">
        <v>58</v>
      </c>
      <c r="BK479" s="234">
        <v>58</v>
      </c>
      <c r="BL479" s="234">
        <v>58</v>
      </c>
      <c r="BM479" s="234">
        <v>58</v>
      </c>
      <c r="BN479" s="235">
        <v>206</v>
      </c>
      <c r="BO479" s="233">
        <v>-335</v>
      </c>
      <c r="BP479" s="234">
        <v>-306</v>
      </c>
      <c r="BQ479" s="234">
        <v>-29</v>
      </c>
      <c r="BR479" s="235">
        <v>-277</v>
      </c>
      <c r="BS479" s="233">
        <v>-29</v>
      </c>
      <c r="BT479" s="234">
        <v>-29</v>
      </c>
      <c r="BU479" s="234">
        <v>-29</v>
      </c>
      <c r="BV479" s="234">
        <v>-29</v>
      </c>
      <c r="BW479" s="234">
        <v>-29</v>
      </c>
      <c r="BX479" s="235">
        <v>-132</v>
      </c>
    </row>
    <row r="480" spans="1:76">
      <c r="A480" s="186" t="s">
        <v>1302</v>
      </c>
      <c r="B480" s="187">
        <v>0</v>
      </c>
      <c r="C480" s="187">
        <v>0</v>
      </c>
      <c r="D480" s="186">
        <v>0</v>
      </c>
      <c r="E480" s="186">
        <v>0</v>
      </c>
      <c r="F480" s="187">
        <v>0</v>
      </c>
      <c r="G480" s="187">
        <v>0</v>
      </c>
      <c r="H480" s="195">
        <v>0</v>
      </c>
      <c r="I480" s="187">
        <v>0</v>
      </c>
      <c r="J480" s="187">
        <v>0</v>
      </c>
      <c r="K480" s="187">
        <v>0</v>
      </c>
      <c r="L480" s="187">
        <v>0</v>
      </c>
      <c r="M480" s="187">
        <v>0</v>
      </c>
      <c r="N480" s="187">
        <v>0</v>
      </c>
      <c r="O480" s="187">
        <v>0</v>
      </c>
      <c r="P480" s="187">
        <v>0</v>
      </c>
      <c r="Q480" s="187">
        <v>0</v>
      </c>
      <c r="R480" s="187">
        <v>0</v>
      </c>
      <c r="S480" s="187">
        <v>0</v>
      </c>
      <c r="T480" s="187">
        <v>0</v>
      </c>
      <c r="U480" s="187">
        <v>0</v>
      </c>
      <c r="V480" s="187">
        <v>0</v>
      </c>
      <c r="W480" s="187">
        <v>0</v>
      </c>
      <c r="X480" s="187">
        <v>0</v>
      </c>
      <c r="Y480" s="187">
        <v>0</v>
      </c>
      <c r="Z480" s="187">
        <v>0</v>
      </c>
      <c r="AA480" s="187">
        <v>0</v>
      </c>
      <c r="AB480" s="187">
        <v>0</v>
      </c>
      <c r="AC480" s="187">
        <v>0</v>
      </c>
      <c r="AD480" s="187">
        <v>0</v>
      </c>
      <c r="AE480" s="187">
        <v>0</v>
      </c>
      <c r="AF480" s="187">
        <v>0</v>
      </c>
      <c r="AG480" s="175">
        <v>1</v>
      </c>
      <c r="AH480" s="188">
        <v>442</v>
      </c>
      <c r="AI480" s="92">
        <f t="shared" si="47"/>
        <v>0</v>
      </c>
      <c r="AJ480" s="198">
        <v>0</v>
      </c>
      <c r="AK480" s="196">
        <v>0</v>
      </c>
      <c r="AL480" s="197">
        <v>0</v>
      </c>
      <c r="AN480" s="174">
        <f t="shared" si="42"/>
        <v>0</v>
      </c>
      <c r="AO480" s="174">
        <f t="shared" si="43"/>
        <v>0</v>
      </c>
      <c r="AQ480" s="92">
        <f t="shared" si="44"/>
        <v>0</v>
      </c>
      <c r="AR480" s="92">
        <f t="shared" si="45"/>
        <v>0</v>
      </c>
      <c r="AS480" s="92">
        <f t="shared" si="46"/>
        <v>0</v>
      </c>
      <c r="AU480" s="233">
        <v>0</v>
      </c>
      <c r="AV480" s="234">
        <v>0</v>
      </c>
      <c r="AW480" s="234">
        <v>0</v>
      </c>
      <c r="AX480" s="235">
        <v>0</v>
      </c>
      <c r="AY480" s="233">
        <v>0</v>
      </c>
      <c r="AZ480" s="234">
        <v>0</v>
      </c>
      <c r="BA480" s="234">
        <v>0</v>
      </c>
      <c r="BB480" s="234">
        <v>0</v>
      </c>
      <c r="BC480" s="234">
        <v>0</v>
      </c>
      <c r="BD480" s="235">
        <v>0</v>
      </c>
      <c r="BE480" s="233">
        <v>0</v>
      </c>
      <c r="BF480" s="234">
        <v>0</v>
      </c>
      <c r="BG480" s="234">
        <v>0</v>
      </c>
      <c r="BH480" s="235">
        <v>0</v>
      </c>
      <c r="BI480" s="233">
        <v>0</v>
      </c>
      <c r="BJ480" s="234">
        <v>0</v>
      </c>
      <c r="BK480" s="234">
        <v>0</v>
      </c>
      <c r="BL480" s="234">
        <v>0</v>
      </c>
      <c r="BM480" s="234">
        <v>0</v>
      </c>
      <c r="BN480" s="235">
        <v>0</v>
      </c>
      <c r="BO480" s="233">
        <v>0</v>
      </c>
      <c r="BP480" s="234">
        <v>0</v>
      </c>
      <c r="BQ480" s="234">
        <v>0</v>
      </c>
      <c r="BR480" s="235">
        <v>0</v>
      </c>
      <c r="BS480" s="233">
        <v>0</v>
      </c>
      <c r="BT480" s="234">
        <v>0</v>
      </c>
      <c r="BU480" s="234">
        <v>0</v>
      </c>
      <c r="BV480" s="234">
        <v>0</v>
      </c>
      <c r="BW480" s="234">
        <v>0</v>
      </c>
      <c r="BX480" s="235">
        <v>0</v>
      </c>
    </row>
    <row r="481" spans="1:76">
      <c r="A481" s="186" t="s">
        <v>1303</v>
      </c>
      <c r="B481" s="187">
        <v>0</v>
      </c>
      <c r="C481" s="187">
        <v>0</v>
      </c>
      <c r="D481" s="186">
        <v>1</v>
      </c>
      <c r="E481" s="186">
        <v>1</v>
      </c>
      <c r="F481" s="187">
        <v>4702</v>
      </c>
      <c r="G481" s="187">
        <v>3979</v>
      </c>
      <c r="H481" s="195">
        <v>418</v>
      </c>
      <c r="I481" s="187">
        <v>0</v>
      </c>
      <c r="J481" s="187">
        <v>-64</v>
      </c>
      <c r="K481" s="187">
        <v>5384</v>
      </c>
      <c r="L481" s="187">
        <v>4067</v>
      </c>
      <c r="M481" s="187">
        <v>3738</v>
      </c>
      <c r="N481" s="187">
        <v>5901</v>
      </c>
      <c r="O481" s="187">
        <v>273</v>
      </c>
      <c r="P481" s="187">
        <v>151</v>
      </c>
      <c r="Q481" s="187">
        <v>0</v>
      </c>
      <c r="R481" s="187">
        <v>168</v>
      </c>
      <c r="S481" s="187">
        <v>131</v>
      </c>
      <c r="T481" s="187">
        <v>0</v>
      </c>
      <c r="U481" s="187">
        <v>0</v>
      </c>
      <c r="V481" s="187">
        <v>-6</v>
      </c>
      <c r="W481" s="187">
        <v>0</v>
      </c>
      <c r="X481" s="187">
        <v>343</v>
      </c>
      <c r="Y481" s="187">
        <v>157</v>
      </c>
      <c r="Z481" s="187">
        <v>122</v>
      </c>
      <c r="AA481" s="187">
        <v>-6</v>
      </c>
      <c r="AB481" s="187">
        <v>-6</v>
      </c>
      <c r="AC481" s="187">
        <v>-6</v>
      </c>
      <c r="AD481" s="187">
        <v>-6</v>
      </c>
      <c r="AE481" s="187">
        <v>-6</v>
      </c>
      <c r="AF481" s="187">
        <v>-34</v>
      </c>
      <c r="AG481" s="175">
        <v>14.8</v>
      </c>
      <c r="AH481" s="188">
        <v>443</v>
      </c>
      <c r="AI481" s="92">
        <f t="shared" si="47"/>
        <v>0</v>
      </c>
      <c r="AJ481" s="198">
        <v>-26</v>
      </c>
      <c r="AK481" s="196">
        <v>9</v>
      </c>
      <c r="AL481" s="197">
        <v>11</v>
      </c>
      <c r="AN481" s="174">
        <f t="shared" si="42"/>
        <v>418</v>
      </c>
      <c r="AO481" s="174">
        <f t="shared" si="43"/>
        <v>0</v>
      </c>
      <c r="AQ481" s="92">
        <f t="shared" si="44"/>
        <v>4702</v>
      </c>
      <c r="AR481" s="92">
        <f t="shared" si="45"/>
        <v>0</v>
      </c>
      <c r="AS481" s="92">
        <f t="shared" si="46"/>
        <v>723</v>
      </c>
      <c r="AU481" s="233">
        <v>131</v>
      </c>
      <c r="AV481" s="234">
        <v>131</v>
      </c>
      <c r="AW481" s="234">
        <v>9</v>
      </c>
      <c r="AX481" s="235">
        <v>122</v>
      </c>
      <c r="AY481" s="233">
        <v>9</v>
      </c>
      <c r="AZ481" s="234">
        <v>9</v>
      </c>
      <c r="BA481" s="234">
        <v>9</v>
      </c>
      <c r="BB481" s="234">
        <v>9</v>
      </c>
      <c r="BC481" s="234">
        <v>9</v>
      </c>
      <c r="BD481" s="235">
        <v>77</v>
      </c>
      <c r="BE481" s="233">
        <v>168</v>
      </c>
      <c r="BF481" s="234">
        <v>168</v>
      </c>
      <c r="BG481" s="234">
        <v>11</v>
      </c>
      <c r="BH481" s="235">
        <v>157</v>
      </c>
      <c r="BI481" s="233">
        <v>11</v>
      </c>
      <c r="BJ481" s="234">
        <v>11</v>
      </c>
      <c r="BK481" s="234">
        <v>11</v>
      </c>
      <c r="BL481" s="234">
        <v>11</v>
      </c>
      <c r="BM481" s="234">
        <v>11</v>
      </c>
      <c r="BN481" s="235">
        <v>102</v>
      </c>
      <c r="BO481" s="233">
        <v>-395</v>
      </c>
      <c r="BP481" s="234">
        <v>-369</v>
      </c>
      <c r="BQ481" s="234">
        <v>-26</v>
      </c>
      <c r="BR481" s="235">
        <v>-343</v>
      </c>
      <c r="BS481" s="233">
        <v>-26</v>
      </c>
      <c r="BT481" s="234">
        <v>-26</v>
      </c>
      <c r="BU481" s="234">
        <v>-26</v>
      </c>
      <c r="BV481" s="234">
        <v>-26</v>
      </c>
      <c r="BW481" s="234">
        <v>-26</v>
      </c>
      <c r="BX481" s="235">
        <v>-213</v>
      </c>
    </row>
    <row r="482" spans="1:76">
      <c r="A482" s="186" t="s">
        <v>1304</v>
      </c>
      <c r="B482" s="187">
        <v>0</v>
      </c>
      <c r="C482" s="187">
        <v>0</v>
      </c>
      <c r="D482" s="186">
        <v>4</v>
      </c>
      <c r="E482" s="186">
        <v>4</v>
      </c>
      <c r="F482" s="187">
        <v>0</v>
      </c>
      <c r="G482" s="187">
        <v>2038</v>
      </c>
      <c r="H482" s="195">
        <v>-17</v>
      </c>
      <c r="I482" s="187">
        <v>0</v>
      </c>
      <c r="J482" s="187">
        <v>-2129</v>
      </c>
      <c r="K482" s="187">
        <v>0</v>
      </c>
      <c r="L482" s="187">
        <v>0</v>
      </c>
      <c r="M482" s="187">
        <v>0</v>
      </c>
      <c r="N482" s="187">
        <v>0</v>
      </c>
      <c r="O482" s="187">
        <v>142</v>
      </c>
      <c r="P482" s="187">
        <v>78</v>
      </c>
      <c r="Q482" s="187">
        <v>0</v>
      </c>
      <c r="R482" s="187">
        <v>-2258</v>
      </c>
      <c r="S482" s="187">
        <v>0</v>
      </c>
      <c r="T482" s="187">
        <v>0</v>
      </c>
      <c r="U482" s="187">
        <v>0</v>
      </c>
      <c r="V482" s="187">
        <v>-237</v>
      </c>
      <c r="W482" s="187">
        <v>2032</v>
      </c>
      <c r="X482" s="187">
        <v>97</v>
      </c>
      <c r="Y482" s="187">
        <v>0</v>
      </c>
      <c r="Z482" s="187">
        <v>0</v>
      </c>
      <c r="AA482" s="187">
        <v>-237</v>
      </c>
      <c r="AB482" s="187">
        <v>-237</v>
      </c>
      <c r="AC482" s="187">
        <v>-237</v>
      </c>
      <c r="AD482" s="187">
        <v>-237</v>
      </c>
      <c r="AE482" s="187">
        <v>-237</v>
      </c>
      <c r="AF482" s="187">
        <v>-944</v>
      </c>
      <c r="AG482" s="175">
        <v>10</v>
      </c>
      <c r="AH482" s="188">
        <v>444</v>
      </c>
      <c r="AI482" s="92">
        <f t="shared" si="47"/>
        <v>0</v>
      </c>
      <c r="AJ482" s="198">
        <v>-11</v>
      </c>
      <c r="AK482" s="196">
        <v>0</v>
      </c>
      <c r="AL482" s="197">
        <v>-226</v>
      </c>
      <c r="AN482" s="174">
        <f t="shared" si="42"/>
        <v>-17</v>
      </c>
      <c r="AO482" s="174">
        <f t="shared" si="43"/>
        <v>0</v>
      </c>
      <c r="AQ482" s="92">
        <f t="shared" si="44"/>
        <v>0</v>
      </c>
      <c r="AR482" s="92">
        <f t="shared" si="45"/>
        <v>0</v>
      </c>
      <c r="AS482" s="92">
        <f t="shared" si="46"/>
        <v>-2038</v>
      </c>
      <c r="AU482" s="233">
        <v>0</v>
      </c>
      <c r="AV482" s="234">
        <v>0</v>
      </c>
      <c r="AW482" s="234">
        <v>0</v>
      </c>
      <c r="AX482" s="235">
        <v>0</v>
      </c>
      <c r="AY482" s="233">
        <v>0</v>
      </c>
      <c r="AZ482" s="234">
        <v>0</v>
      </c>
      <c r="BA482" s="234">
        <v>0</v>
      </c>
      <c r="BB482" s="234">
        <v>0</v>
      </c>
      <c r="BC482" s="234">
        <v>0</v>
      </c>
      <c r="BD482" s="235">
        <v>0</v>
      </c>
      <c r="BE482" s="233">
        <v>-2258</v>
      </c>
      <c r="BF482" s="234">
        <v>-2258</v>
      </c>
      <c r="BG482" s="234">
        <v>-226</v>
      </c>
      <c r="BH482" s="235">
        <v>-2032</v>
      </c>
      <c r="BI482" s="233">
        <v>-226</v>
      </c>
      <c r="BJ482" s="234">
        <v>-226</v>
      </c>
      <c r="BK482" s="234">
        <v>-226</v>
      </c>
      <c r="BL482" s="234">
        <v>-226</v>
      </c>
      <c r="BM482" s="234">
        <v>-226</v>
      </c>
      <c r="BN482" s="235">
        <v>-902</v>
      </c>
      <c r="BO482" s="233">
        <v>-119</v>
      </c>
      <c r="BP482" s="234">
        <v>-108</v>
      </c>
      <c r="BQ482" s="234">
        <v>-11</v>
      </c>
      <c r="BR482" s="235">
        <v>-97</v>
      </c>
      <c r="BS482" s="233">
        <v>-11</v>
      </c>
      <c r="BT482" s="234">
        <v>-11</v>
      </c>
      <c r="BU482" s="234">
        <v>-11</v>
      </c>
      <c r="BV482" s="234">
        <v>-11</v>
      </c>
      <c r="BW482" s="234">
        <v>-11</v>
      </c>
      <c r="BX482" s="235">
        <v>-42</v>
      </c>
    </row>
    <row r="483" spans="1:76">
      <c r="A483" s="186" t="s">
        <v>1305</v>
      </c>
      <c r="B483" s="187">
        <v>0</v>
      </c>
      <c r="C483" s="187">
        <v>0</v>
      </c>
      <c r="D483" s="186">
        <v>58</v>
      </c>
      <c r="E483" s="186">
        <v>91</v>
      </c>
      <c r="F483" s="187">
        <v>194516</v>
      </c>
      <c r="G483" s="187">
        <v>190159</v>
      </c>
      <c r="H483" s="195">
        <v>16918</v>
      </c>
      <c r="I483" s="187">
        <v>3243.0299999999988</v>
      </c>
      <c r="J483" s="187">
        <v>-14750</v>
      </c>
      <c r="K483" s="187">
        <v>204935</v>
      </c>
      <c r="L483" s="187">
        <v>184250</v>
      </c>
      <c r="M483" s="187">
        <v>176582</v>
      </c>
      <c r="N483" s="187">
        <v>215066</v>
      </c>
      <c r="O483" s="187">
        <v>12673</v>
      </c>
      <c r="P483" s="187">
        <v>7160.1299999999992</v>
      </c>
      <c r="Q483" s="187">
        <v>0</v>
      </c>
      <c r="R483" s="187">
        <v>-27787</v>
      </c>
      <c r="S483" s="187">
        <v>15714</v>
      </c>
      <c r="T483" s="187">
        <v>3403.1299999999992</v>
      </c>
      <c r="U483" s="187">
        <v>0</v>
      </c>
      <c r="V483" s="187">
        <v>-2915</v>
      </c>
      <c r="W483" s="187">
        <v>23376</v>
      </c>
      <c r="X483" s="187">
        <v>4594</v>
      </c>
      <c r="Y483" s="187">
        <v>0</v>
      </c>
      <c r="Z483" s="187">
        <v>13220</v>
      </c>
      <c r="AA483" s="187">
        <v>-2915</v>
      </c>
      <c r="AB483" s="187">
        <v>-2915</v>
      </c>
      <c r="AC483" s="187">
        <v>-2915</v>
      </c>
      <c r="AD483" s="187">
        <v>-2915</v>
      </c>
      <c r="AE483" s="187">
        <v>-2519</v>
      </c>
      <c r="AF483" s="187">
        <v>-571</v>
      </c>
      <c r="AG483" s="175">
        <v>6.3</v>
      </c>
      <c r="AH483" s="188">
        <v>445</v>
      </c>
      <c r="AI483" s="92">
        <f t="shared" si="47"/>
        <v>0</v>
      </c>
      <c r="AJ483" s="198">
        <v>-998</v>
      </c>
      <c r="AK483" s="196">
        <v>2494</v>
      </c>
      <c r="AL483" s="197">
        <v>-4411</v>
      </c>
      <c r="AN483" s="174">
        <f t="shared" si="42"/>
        <v>16918.129999999997</v>
      </c>
      <c r="AO483" s="174">
        <f t="shared" si="43"/>
        <v>-0.12999999999738066</v>
      </c>
      <c r="AQ483" s="92">
        <f t="shared" si="44"/>
        <v>194516</v>
      </c>
      <c r="AR483" s="92">
        <f t="shared" si="45"/>
        <v>0</v>
      </c>
      <c r="AS483" s="92">
        <f t="shared" si="46"/>
        <v>4356.9999999999982</v>
      </c>
      <c r="AU483" s="233">
        <v>15714</v>
      </c>
      <c r="AV483" s="234">
        <v>15714</v>
      </c>
      <c r="AW483" s="234">
        <v>2494</v>
      </c>
      <c r="AX483" s="235">
        <v>13220</v>
      </c>
      <c r="AY483" s="233">
        <v>2494</v>
      </c>
      <c r="AZ483" s="234">
        <v>2494</v>
      </c>
      <c r="BA483" s="234">
        <v>2494</v>
      </c>
      <c r="BB483" s="234">
        <v>2494</v>
      </c>
      <c r="BC483" s="234">
        <v>2494</v>
      </c>
      <c r="BD483" s="235">
        <v>750</v>
      </c>
      <c r="BE483" s="233">
        <v>-27787</v>
      </c>
      <c r="BF483" s="234">
        <v>-27787</v>
      </c>
      <c r="BG483" s="234">
        <v>-4411</v>
      </c>
      <c r="BH483" s="235">
        <v>-23376</v>
      </c>
      <c r="BI483" s="233">
        <v>-4411</v>
      </c>
      <c r="BJ483" s="234">
        <v>-4411</v>
      </c>
      <c r="BK483" s="234">
        <v>-4411</v>
      </c>
      <c r="BL483" s="234">
        <v>-4411</v>
      </c>
      <c r="BM483" s="234">
        <v>-4411</v>
      </c>
      <c r="BN483" s="235">
        <v>-1321</v>
      </c>
      <c r="BO483" s="233">
        <v>-6590</v>
      </c>
      <c r="BP483" s="234">
        <v>-5592</v>
      </c>
      <c r="BQ483" s="234">
        <v>-998</v>
      </c>
      <c r="BR483" s="235">
        <v>-4594</v>
      </c>
      <c r="BS483" s="233">
        <v>-998</v>
      </c>
      <c r="BT483" s="234">
        <v>-998</v>
      </c>
      <c r="BU483" s="234">
        <v>-998</v>
      </c>
      <c r="BV483" s="234">
        <v>-998</v>
      </c>
      <c r="BW483" s="234">
        <v>-602</v>
      </c>
      <c r="BX483" s="235">
        <v>0</v>
      </c>
    </row>
    <row r="484" spans="1:76">
      <c r="A484" s="186" t="s">
        <v>1306</v>
      </c>
      <c r="B484" s="187">
        <v>0</v>
      </c>
      <c r="C484" s="187">
        <v>0</v>
      </c>
      <c r="D484" s="186">
        <v>0</v>
      </c>
      <c r="E484" s="186">
        <v>0</v>
      </c>
      <c r="F484" s="187">
        <v>0</v>
      </c>
      <c r="G484" s="187">
        <v>0</v>
      </c>
      <c r="H484" s="195">
        <v>0</v>
      </c>
      <c r="I484" s="187">
        <v>0</v>
      </c>
      <c r="J484" s="187">
        <v>0</v>
      </c>
      <c r="K484" s="187">
        <v>0</v>
      </c>
      <c r="L484" s="187">
        <v>0</v>
      </c>
      <c r="M484" s="187">
        <v>0</v>
      </c>
      <c r="N484" s="187">
        <v>0</v>
      </c>
      <c r="O484" s="187">
        <v>0</v>
      </c>
      <c r="P484" s="187">
        <v>0</v>
      </c>
      <c r="Q484" s="187">
        <v>0</v>
      </c>
      <c r="R484" s="187">
        <v>0</v>
      </c>
      <c r="S484" s="187">
        <v>0</v>
      </c>
      <c r="T484" s="187">
        <v>0</v>
      </c>
      <c r="U484" s="187">
        <v>0</v>
      </c>
      <c r="V484" s="187">
        <v>0</v>
      </c>
      <c r="W484" s="187">
        <v>0</v>
      </c>
      <c r="X484" s="187">
        <v>0</v>
      </c>
      <c r="Y484" s="187">
        <v>0</v>
      </c>
      <c r="Z484" s="187">
        <v>0</v>
      </c>
      <c r="AA484" s="187">
        <v>0</v>
      </c>
      <c r="AB484" s="187">
        <v>0</v>
      </c>
      <c r="AC484" s="187">
        <v>0</v>
      </c>
      <c r="AD484" s="187">
        <v>0</v>
      </c>
      <c r="AE484" s="187">
        <v>0</v>
      </c>
      <c r="AF484" s="187">
        <v>0</v>
      </c>
      <c r="AG484" s="175">
        <v>1</v>
      </c>
      <c r="AH484" s="188">
        <v>446</v>
      </c>
      <c r="AI484" s="92">
        <f t="shared" si="47"/>
        <v>0</v>
      </c>
      <c r="AJ484" s="198">
        <v>0</v>
      </c>
      <c r="AK484" s="196">
        <v>0</v>
      </c>
      <c r="AL484" s="197">
        <v>0</v>
      </c>
      <c r="AN484" s="174">
        <f t="shared" si="42"/>
        <v>0</v>
      </c>
      <c r="AO484" s="174">
        <f t="shared" si="43"/>
        <v>0</v>
      </c>
      <c r="AQ484" s="92">
        <f t="shared" si="44"/>
        <v>0</v>
      </c>
      <c r="AR484" s="92">
        <f t="shared" si="45"/>
        <v>0</v>
      </c>
      <c r="AS484" s="92">
        <f t="shared" si="46"/>
        <v>0</v>
      </c>
      <c r="AU484" s="233">
        <v>0</v>
      </c>
      <c r="AV484" s="234">
        <v>0</v>
      </c>
      <c r="AW484" s="234">
        <v>0</v>
      </c>
      <c r="AX484" s="235">
        <v>0</v>
      </c>
      <c r="AY484" s="233">
        <v>0</v>
      </c>
      <c r="AZ484" s="234">
        <v>0</v>
      </c>
      <c r="BA484" s="234">
        <v>0</v>
      </c>
      <c r="BB484" s="234">
        <v>0</v>
      </c>
      <c r="BC484" s="234">
        <v>0</v>
      </c>
      <c r="BD484" s="235">
        <v>0</v>
      </c>
      <c r="BE484" s="233">
        <v>0</v>
      </c>
      <c r="BF484" s="234">
        <v>0</v>
      </c>
      <c r="BG484" s="234">
        <v>0</v>
      </c>
      <c r="BH484" s="235">
        <v>0</v>
      </c>
      <c r="BI484" s="233">
        <v>0</v>
      </c>
      <c r="BJ484" s="234">
        <v>0</v>
      </c>
      <c r="BK484" s="234">
        <v>0</v>
      </c>
      <c r="BL484" s="234">
        <v>0</v>
      </c>
      <c r="BM484" s="234">
        <v>0</v>
      </c>
      <c r="BN484" s="235">
        <v>0</v>
      </c>
      <c r="BO484" s="233">
        <v>0</v>
      </c>
      <c r="BP484" s="234">
        <v>0</v>
      </c>
      <c r="BQ484" s="234">
        <v>0</v>
      </c>
      <c r="BR484" s="235">
        <v>0</v>
      </c>
      <c r="BS484" s="233">
        <v>0</v>
      </c>
      <c r="BT484" s="234">
        <v>0</v>
      </c>
      <c r="BU484" s="234">
        <v>0</v>
      </c>
      <c r="BV484" s="234">
        <v>0</v>
      </c>
      <c r="BW484" s="234">
        <v>0</v>
      </c>
      <c r="BX484" s="235">
        <v>0</v>
      </c>
    </row>
    <row r="485" spans="1:76">
      <c r="A485" s="186" t="s">
        <v>1307</v>
      </c>
      <c r="B485" s="187">
        <v>0</v>
      </c>
      <c r="C485" s="187">
        <v>0</v>
      </c>
      <c r="D485" s="186">
        <v>0</v>
      </c>
      <c r="E485" s="186">
        <v>0</v>
      </c>
      <c r="F485" s="187">
        <v>0</v>
      </c>
      <c r="G485" s="187">
        <v>0</v>
      </c>
      <c r="H485" s="195">
        <v>0</v>
      </c>
      <c r="I485" s="187">
        <v>0</v>
      </c>
      <c r="J485" s="187">
        <v>0</v>
      </c>
      <c r="K485" s="187">
        <v>0</v>
      </c>
      <c r="L485" s="187">
        <v>0</v>
      </c>
      <c r="M485" s="187">
        <v>0</v>
      </c>
      <c r="N485" s="187">
        <v>0</v>
      </c>
      <c r="O485" s="187">
        <v>0</v>
      </c>
      <c r="P485" s="187">
        <v>0</v>
      </c>
      <c r="Q485" s="187">
        <v>0</v>
      </c>
      <c r="R485" s="187">
        <v>0</v>
      </c>
      <c r="S485" s="187">
        <v>0</v>
      </c>
      <c r="T485" s="187">
        <v>0</v>
      </c>
      <c r="U485" s="187">
        <v>0</v>
      </c>
      <c r="V485" s="187">
        <v>0</v>
      </c>
      <c r="W485" s="187">
        <v>0</v>
      </c>
      <c r="X485" s="187">
        <v>0</v>
      </c>
      <c r="Y485" s="187">
        <v>0</v>
      </c>
      <c r="Z485" s="187">
        <v>0</v>
      </c>
      <c r="AA485" s="187">
        <v>0</v>
      </c>
      <c r="AB485" s="187">
        <v>0</v>
      </c>
      <c r="AC485" s="187">
        <v>0</v>
      </c>
      <c r="AD485" s="187">
        <v>0</v>
      </c>
      <c r="AE485" s="187">
        <v>0</v>
      </c>
      <c r="AF485" s="187">
        <v>0</v>
      </c>
      <c r="AG485" s="175">
        <v>1</v>
      </c>
      <c r="AH485" s="188">
        <v>447</v>
      </c>
      <c r="AI485" s="92">
        <f t="shared" si="47"/>
        <v>0</v>
      </c>
      <c r="AJ485" s="198">
        <v>0</v>
      </c>
      <c r="AK485" s="196">
        <v>0</v>
      </c>
      <c r="AL485" s="197">
        <v>0</v>
      </c>
      <c r="AN485" s="174">
        <f t="shared" si="42"/>
        <v>0</v>
      </c>
      <c r="AO485" s="174">
        <f t="shared" si="43"/>
        <v>0</v>
      </c>
      <c r="AQ485" s="92">
        <f t="shared" si="44"/>
        <v>0</v>
      </c>
      <c r="AR485" s="92">
        <f t="shared" si="45"/>
        <v>0</v>
      </c>
      <c r="AS485" s="92">
        <f t="shared" si="46"/>
        <v>0</v>
      </c>
      <c r="AU485" s="233">
        <v>0</v>
      </c>
      <c r="AV485" s="234">
        <v>0</v>
      </c>
      <c r="AW485" s="234">
        <v>0</v>
      </c>
      <c r="AX485" s="235">
        <v>0</v>
      </c>
      <c r="AY485" s="233">
        <v>0</v>
      </c>
      <c r="AZ485" s="234">
        <v>0</v>
      </c>
      <c r="BA485" s="234">
        <v>0</v>
      </c>
      <c r="BB485" s="234">
        <v>0</v>
      </c>
      <c r="BC485" s="234">
        <v>0</v>
      </c>
      <c r="BD485" s="235">
        <v>0</v>
      </c>
      <c r="BE485" s="233">
        <v>0</v>
      </c>
      <c r="BF485" s="234">
        <v>0</v>
      </c>
      <c r="BG485" s="234">
        <v>0</v>
      </c>
      <c r="BH485" s="235">
        <v>0</v>
      </c>
      <c r="BI485" s="233">
        <v>0</v>
      </c>
      <c r="BJ485" s="234">
        <v>0</v>
      </c>
      <c r="BK485" s="234">
        <v>0</v>
      </c>
      <c r="BL485" s="234">
        <v>0</v>
      </c>
      <c r="BM485" s="234">
        <v>0</v>
      </c>
      <c r="BN485" s="235">
        <v>0</v>
      </c>
      <c r="BO485" s="233">
        <v>0</v>
      </c>
      <c r="BP485" s="234">
        <v>0</v>
      </c>
      <c r="BQ485" s="234">
        <v>0</v>
      </c>
      <c r="BR485" s="235">
        <v>0</v>
      </c>
      <c r="BS485" s="233">
        <v>0</v>
      </c>
      <c r="BT485" s="234">
        <v>0</v>
      </c>
      <c r="BU485" s="234">
        <v>0</v>
      </c>
      <c r="BV485" s="234">
        <v>0</v>
      </c>
      <c r="BW485" s="234">
        <v>0</v>
      </c>
      <c r="BX485" s="235">
        <v>0</v>
      </c>
    </row>
    <row r="486" spans="1:76">
      <c r="A486" s="186" t="s">
        <v>822</v>
      </c>
      <c r="B486" s="187">
        <v>0</v>
      </c>
      <c r="C486" s="187">
        <v>0</v>
      </c>
      <c r="D486" s="186">
        <v>0</v>
      </c>
      <c r="E486" s="186">
        <v>1</v>
      </c>
      <c r="F486" s="187">
        <v>0</v>
      </c>
      <c r="G486" s="187">
        <v>0</v>
      </c>
      <c r="H486" s="195">
        <v>0</v>
      </c>
      <c r="I486" s="187">
        <v>0</v>
      </c>
      <c r="J486" s="187">
        <v>0</v>
      </c>
      <c r="K486" s="187">
        <v>0</v>
      </c>
      <c r="L486" s="187">
        <v>0</v>
      </c>
      <c r="M486" s="187">
        <v>0</v>
      </c>
      <c r="N486" s="187">
        <v>0</v>
      </c>
      <c r="O486" s="187">
        <v>0</v>
      </c>
      <c r="P486" s="187">
        <v>0</v>
      </c>
      <c r="Q486" s="187">
        <v>0</v>
      </c>
      <c r="R486" s="187">
        <v>0</v>
      </c>
      <c r="S486" s="187">
        <v>0</v>
      </c>
      <c r="T486" s="187">
        <v>0</v>
      </c>
      <c r="U486" s="187">
        <v>0</v>
      </c>
      <c r="V486" s="187">
        <v>0</v>
      </c>
      <c r="W486" s="187">
        <v>0</v>
      </c>
      <c r="X486" s="187">
        <v>0</v>
      </c>
      <c r="Y486" s="187">
        <v>0</v>
      </c>
      <c r="Z486" s="187">
        <v>0</v>
      </c>
      <c r="AA486" s="187">
        <v>0</v>
      </c>
      <c r="AB486" s="187">
        <v>0</v>
      </c>
      <c r="AC486" s="187">
        <v>0</v>
      </c>
      <c r="AD486" s="187">
        <v>0</v>
      </c>
      <c r="AE486" s="187">
        <v>0</v>
      </c>
      <c r="AF486" s="187">
        <v>0</v>
      </c>
      <c r="AG486" s="175">
        <v>1</v>
      </c>
      <c r="AH486" s="188">
        <v>67</v>
      </c>
      <c r="AI486" s="92">
        <f t="shared" si="47"/>
        <v>0</v>
      </c>
      <c r="AJ486" s="198">
        <v>0</v>
      </c>
      <c r="AK486" s="196">
        <v>0</v>
      </c>
      <c r="AL486" s="197">
        <v>0</v>
      </c>
      <c r="AN486" s="174">
        <f t="shared" si="42"/>
        <v>0</v>
      </c>
      <c r="AO486" s="174">
        <f t="shared" si="43"/>
        <v>0</v>
      </c>
      <c r="AQ486" s="92">
        <f t="shared" si="44"/>
        <v>0</v>
      </c>
      <c r="AR486" s="92">
        <f t="shared" si="45"/>
        <v>0</v>
      </c>
      <c r="AS486" s="92">
        <f t="shared" si="46"/>
        <v>0</v>
      </c>
      <c r="AU486" s="233">
        <v>0</v>
      </c>
      <c r="AV486" s="234">
        <v>0</v>
      </c>
      <c r="AW486" s="234">
        <v>0</v>
      </c>
      <c r="AX486" s="235">
        <v>0</v>
      </c>
      <c r="AY486" s="233">
        <v>0</v>
      </c>
      <c r="AZ486" s="234">
        <v>0</v>
      </c>
      <c r="BA486" s="234">
        <v>0</v>
      </c>
      <c r="BB486" s="234">
        <v>0</v>
      </c>
      <c r="BC486" s="234">
        <v>0</v>
      </c>
      <c r="BD486" s="235">
        <v>0</v>
      </c>
      <c r="BE486" s="233">
        <v>0</v>
      </c>
      <c r="BF486" s="234">
        <v>0</v>
      </c>
      <c r="BG486" s="234">
        <v>0</v>
      </c>
      <c r="BH486" s="235">
        <v>0</v>
      </c>
      <c r="BI486" s="233">
        <v>0</v>
      </c>
      <c r="BJ486" s="234">
        <v>0</v>
      </c>
      <c r="BK486" s="234">
        <v>0</v>
      </c>
      <c r="BL486" s="234">
        <v>0</v>
      </c>
      <c r="BM486" s="234">
        <v>0</v>
      </c>
      <c r="BN486" s="235">
        <v>0</v>
      </c>
      <c r="BO486" s="233">
        <v>0</v>
      </c>
      <c r="BP486" s="234">
        <v>0</v>
      </c>
      <c r="BQ486" s="234">
        <v>0</v>
      </c>
      <c r="BR486" s="235">
        <v>0</v>
      </c>
      <c r="BS486" s="233">
        <v>0</v>
      </c>
      <c r="BT486" s="234">
        <v>0</v>
      </c>
      <c r="BU486" s="234">
        <v>0</v>
      </c>
      <c r="BV486" s="234">
        <v>0</v>
      </c>
      <c r="BW486" s="234">
        <v>0</v>
      </c>
      <c r="BX486" s="235">
        <v>0</v>
      </c>
    </row>
    <row r="487" spans="1:76">
      <c r="A487" s="186" t="s">
        <v>823</v>
      </c>
      <c r="B487" s="187">
        <v>0</v>
      </c>
      <c r="C487" s="187">
        <v>0</v>
      </c>
      <c r="D487" s="186">
        <v>3</v>
      </c>
      <c r="E487" s="186">
        <v>3</v>
      </c>
      <c r="F487" s="187">
        <v>10003</v>
      </c>
      <c r="G487" s="187">
        <v>8494</v>
      </c>
      <c r="H487" s="195">
        <v>756</v>
      </c>
      <c r="I487" s="187">
        <v>0.12999999999999545</v>
      </c>
      <c r="J487" s="187">
        <v>346</v>
      </c>
      <c r="K487" s="187">
        <v>10813</v>
      </c>
      <c r="L487" s="187">
        <v>9221</v>
      </c>
      <c r="M487" s="187">
        <v>8851</v>
      </c>
      <c r="N487" s="187">
        <v>11314</v>
      </c>
      <c r="O487" s="187">
        <v>385</v>
      </c>
      <c r="P487" s="187">
        <v>316</v>
      </c>
      <c r="Q487" s="187">
        <v>0</v>
      </c>
      <c r="R487" s="187">
        <v>256</v>
      </c>
      <c r="S487" s="187">
        <v>552</v>
      </c>
      <c r="T487" s="187">
        <v>0</v>
      </c>
      <c r="U487" s="187">
        <v>0</v>
      </c>
      <c r="V487" s="187">
        <v>55</v>
      </c>
      <c r="W487" s="187">
        <v>0</v>
      </c>
      <c r="X487" s="187">
        <v>351</v>
      </c>
      <c r="Y487" s="187">
        <v>221</v>
      </c>
      <c r="Z487" s="187">
        <v>476</v>
      </c>
      <c r="AA487" s="187">
        <v>55</v>
      </c>
      <c r="AB487" s="187">
        <v>55</v>
      </c>
      <c r="AC487" s="187">
        <v>55</v>
      </c>
      <c r="AD487" s="187">
        <v>55</v>
      </c>
      <c r="AE487" s="187">
        <v>55</v>
      </c>
      <c r="AF487" s="187">
        <v>71</v>
      </c>
      <c r="AG487" s="175">
        <v>7.3</v>
      </c>
      <c r="AH487" s="188">
        <v>448</v>
      </c>
      <c r="AI487" s="92">
        <f t="shared" si="47"/>
        <v>0</v>
      </c>
      <c r="AJ487" s="198">
        <v>-56</v>
      </c>
      <c r="AK487" s="196">
        <v>76</v>
      </c>
      <c r="AL487" s="197">
        <v>35</v>
      </c>
      <c r="AN487" s="174">
        <f t="shared" si="42"/>
        <v>756</v>
      </c>
      <c r="AO487" s="174">
        <f t="shared" si="43"/>
        <v>0</v>
      </c>
      <c r="AQ487" s="92">
        <f t="shared" si="44"/>
        <v>10003</v>
      </c>
      <c r="AR487" s="92">
        <f t="shared" si="45"/>
        <v>0</v>
      </c>
      <c r="AS487" s="92">
        <f t="shared" si="46"/>
        <v>1509</v>
      </c>
      <c r="AU487" s="233">
        <v>552</v>
      </c>
      <c r="AV487" s="234">
        <v>552</v>
      </c>
      <c r="AW487" s="234">
        <v>76</v>
      </c>
      <c r="AX487" s="235">
        <v>476</v>
      </c>
      <c r="AY487" s="233">
        <v>76</v>
      </c>
      <c r="AZ487" s="234">
        <v>76</v>
      </c>
      <c r="BA487" s="234">
        <v>76</v>
      </c>
      <c r="BB487" s="234">
        <v>76</v>
      </c>
      <c r="BC487" s="234">
        <v>76</v>
      </c>
      <c r="BD487" s="235">
        <v>96</v>
      </c>
      <c r="BE487" s="233">
        <v>256</v>
      </c>
      <c r="BF487" s="234">
        <v>256</v>
      </c>
      <c r="BG487" s="234">
        <v>35</v>
      </c>
      <c r="BH487" s="235">
        <v>221</v>
      </c>
      <c r="BI487" s="233">
        <v>35</v>
      </c>
      <c r="BJ487" s="234">
        <v>35</v>
      </c>
      <c r="BK487" s="234">
        <v>35</v>
      </c>
      <c r="BL487" s="234">
        <v>35</v>
      </c>
      <c r="BM487" s="234">
        <v>35</v>
      </c>
      <c r="BN487" s="235">
        <v>46</v>
      </c>
      <c r="BO487" s="233">
        <v>-463</v>
      </c>
      <c r="BP487" s="234">
        <v>-407</v>
      </c>
      <c r="BQ487" s="234">
        <v>-56</v>
      </c>
      <c r="BR487" s="235">
        <v>-351</v>
      </c>
      <c r="BS487" s="233">
        <v>-56</v>
      </c>
      <c r="BT487" s="234">
        <v>-56</v>
      </c>
      <c r="BU487" s="234">
        <v>-56</v>
      </c>
      <c r="BV487" s="234">
        <v>-56</v>
      </c>
      <c r="BW487" s="234">
        <v>-56</v>
      </c>
      <c r="BX487" s="235">
        <v>-71</v>
      </c>
    </row>
    <row r="488" spans="1:76">
      <c r="A488" s="186" t="s">
        <v>824</v>
      </c>
      <c r="B488" s="187">
        <v>0</v>
      </c>
      <c r="C488" s="187">
        <v>0</v>
      </c>
      <c r="D488" s="186">
        <v>0</v>
      </c>
      <c r="E488" s="186">
        <v>0</v>
      </c>
      <c r="F488" s="187">
        <v>0</v>
      </c>
      <c r="G488" s="187">
        <v>0</v>
      </c>
      <c r="H488" s="195">
        <v>0</v>
      </c>
      <c r="I488" s="187">
        <v>0</v>
      </c>
      <c r="J488" s="187">
        <v>0</v>
      </c>
      <c r="K488" s="187">
        <v>0</v>
      </c>
      <c r="L488" s="187">
        <v>0</v>
      </c>
      <c r="M488" s="187">
        <v>0</v>
      </c>
      <c r="N488" s="187">
        <v>0</v>
      </c>
      <c r="O488" s="187">
        <v>0</v>
      </c>
      <c r="P488" s="187">
        <v>0</v>
      </c>
      <c r="Q488" s="187">
        <v>0</v>
      </c>
      <c r="R488" s="187">
        <v>0</v>
      </c>
      <c r="S488" s="187">
        <v>0</v>
      </c>
      <c r="T488" s="187">
        <v>0</v>
      </c>
      <c r="U488" s="187">
        <v>0</v>
      </c>
      <c r="V488" s="187">
        <v>0</v>
      </c>
      <c r="W488" s="187">
        <v>0</v>
      </c>
      <c r="X488" s="187">
        <v>0</v>
      </c>
      <c r="Y488" s="187">
        <v>0</v>
      </c>
      <c r="Z488" s="187">
        <v>0</v>
      </c>
      <c r="AA488" s="187">
        <v>0</v>
      </c>
      <c r="AB488" s="187">
        <v>0</v>
      </c>
      <c r="AC488" s="187">
        <v>0</v>
      </c>
      <c r="AD488" s="187">
        <v>0</v>
      </c>
      <c r="AE488" s="187">
        <v>0</v>
      </c>
      <c r="AF488" s="187">
        <v>0</v>
      </c>
      <c r="AG488" s="175">
        <v>1</v>
      </c>
      <c r="AH488" s="188">
        <v>34</v>
      </c>
      <c r="AI488" s="92">
        <f t="shared" si="47"/>
        <v>0</v>
      </c>
      <c r="AJ488" s="198">
        <v>0</v>
      </c>
      <c r="AK488" s="196">
        <v>0</v>
      </c>
      <c r="AL488" s="197">
        <v>0</v>
      </c>
      <c r="AN488" s="174">
        <f t="shared" si="42"/>
        <v>0</v>
      </c>
      <c r="AO488" s="174">
        <f t="shared" si="43"/>
        <v>0</v>
      </c>
      <c r="AQ488" s="92">
        <f t="shared" si="44"/>
        <v>0</v>
      </c>
      <c r="AR488" s="92">
        <f t="shared" si="45"/>
        <v>0</v>
      </c>
      <c r="AS488" s="92">
        <f t="shared" si="46"/>
        <v>0</v>
      </c>
      <c r="AU488" s="233">
        <v>0</v>
      </c>
      <c r="AV488" s="234">
        <v>0</v>
      </c>
      <c r="AW488" s="234">
        <v>0</v>
      </c>
      <c r="AX488" s="235">
        <v>0</v>
      </c>
      <c r="AY488" s="233">
        <v>0</v>
      </c>
      <c r="AZ488" s="234">
        <v>0</v>
      </c>
      <c r="BA488" s="234">
        <v>0</v>
      </c>
      <c r="BB488" s="234">
        <v>0</v>
      </c>
      <c r="BC488" s="234">
        <v>0</v>
      </c>
      <c r="BD488" s="235">
        <v>0</v>
      </c>
      <c r="BE488" s="233">
        <v>0</v>
      </c>
      <c r="BF488" s="234">
        <v>0</v>
      </c>
      <c r="BG488" s="234">
        <v>0</v>
      </c>
      <c r="BH488" s="235">
        <v>0</v>
      </c>
      <c r="BI488" s="233">
        <v>0</v>
      </c>
      <c r="BJ488" s="234">
        <v>0</v>
      </c>
      <c r="BK488" s="234">
        <v>0</v>
      </c>
      <c r="BL488" s="234">
        <v>0</v>
      </c>
      <c r="BM488" s="234">
        <v>0</v>
      </c>
      <c r="BN488" s="235">
        <v>0</v>
      </c>
      <c r="BO488" s="233">
        <v>0</v>
      </c>
      <c r="BP488" s="234">
        <v>0</v>
      </c>
      <c r="BQ488" s="234">
        <v>0</v>
      </c>
      <c r="BR488" s="235">
        <v>0</v>
      </c>
      <c r="BS488" s="233">
        <v>0</v>
      </c>
      <c r="BT488" s="234">
        <v>0</v>
      </c>
      <c r="BU488" s="234">
        <v>0</v>
      </c>
      <c r="BV488" s="234">
        <v>0</v>
      </c>
      <c r="BW488" s="234">
        <v>0</v>
      </c>
      <c r="BX488" s="235">
        <v>0</v>
      </c>
    </row>
    <row r="489" spans="1:76">
      <c r="A489" s="186" t="s">
        <v>1308</v>
      </c>
      <c r="B489" s="187">
        <v>0</v>
      </c>
      <c r="C489" s="187">
        <v>0</v>
      </c>
      <c r="D489" s="186">
        <v>0</v>
      </c>
      <c r="E489" s="186">
        <v>0</v>
      </c>
      <c r="F489" s="187">
        <v>0</v>
      </c>
      <c r="G489" s="187">
        <v>0</v>
      </c>
      <c r="H489" s="195">
        <v>0</v>
      </c>
      <c r="I489" s="187">
        <v>0</v>
      </c>
      <c r="J489" s="187">
        <v>0</v>
      </c>
      <c r="K489" s="187">
        <v>0</v>
      </c>
      <c r="L489" s="187">
        <v>0</v>
      </c>
      <c r="M489" s="187">
        <v>0</v>
      </c>
      <c r="N489" s="187">
        <v>0</v>
      </c>
      <c r="O489" s="187">
        <v>0</v>
      </c>
      <c r="P489" s="187">
        <v>0</v>
      </c>
      <c r="Q489" s="187">
        <v>0</v>
      </c>
      <c r="R489" s="187">
        <v>0</v>
      </c>
      <c r="S489" s="187">
        <v>0</v>
      </c>
      <c r="T489" s="187">
        <v>0</v>
      </c>
      <c r="U489" s="187">
        <v>0</v>
      </c>
      <c r="V489" s="187">
        <v>0</v>
      </c>
      <c r="W489" s="187">
        <v>0</v>
      </c>
      <c r="X489" s="187">
        <v>0</v>
      </c>
      <c r="Y489" s="187">
        <v>0</v>
      </c>
      <c r="Z489" s="187">
        <v>0</v>
      </c>
      <c r="AA489" s="187">
        <v>0</v>
      </c>
      <c r="AB489" s="187">
        <v>0</v>
      </c>
      <c r="AC489" s="187">
        <v>0</v>
      </c>
      <c r="AD489" s="187">
        <v>0</v>
      </c>
      <c r="AE489" s="187">
        <v>0</v>
      </c>
      <c r="AF489" s="187">
        <v>0</v>
      </c>
      <c r="AG489" s="175">
        <v>1</v>
      </c>
      <c r="AH489" s="188">
        <v>449</v>
      </c>
      <c r="AI489" s="92">
        <f t="shared" si="47"/>
        <v>0</v>
      </c>
      <c r="AJ489" s="198">
        <v>0</v>
      </c>
      <c r="AK489" s="196">
        <v>0</v>
      </c>
      <c r="AL489" s="197">
        <v>0</v>
      </c>
      <c r="AN489" s="174">
        <f t="shared" si="42"/>
        <v>0</v>
      </c>
      <c r="AO489" s="174">
        <f t="shared" si="43"/>
        <v>0</v>
      </c>
      <c r="AQ489" s="92">
        <f t="shared" si="44"/>
        <v>0</v>
      </c>
      <c r="AR489" s="92">
        <f t="shared" si="45"/>
        <v>0</v>
      </c>
      <c r="AS489" s="92">
        <f t="shared" si="46"/>
        <v>0</v>
      </c>
      <c r="AU489" s="233">
        <v>0</v>
      </c>
      <c r="AV489" s="234">
        <v>0</v>
      </c>
      <c r="AW489" s="234">
        <v>0</v>
      </c>
      <c r="AX489" s="235">
        <v>0</v>
      </c>
      <c r="AY489" s="233">
        <v>0</v>
      </c>
      <c r="AZ489" s="234">
        <v>0</v>
      </c>
      <c r="BA489" s="234">
        <v>0</v>
      </c>
      <c r="BB489" s="234">
        <v>0</v>
      </c>
      <c r="BC489" s="234">
        <v>0</v>
      </c>
      <c r="BD489" s="235">
        <v>0</v>
      </c>
      <c r="BE489" s="233">
        <v>0</v>
      </c>
      <c r="BF489" s="234">
        <v>0</v>
      </c>
      <c r="BG489" s="234">
        <v>0</v>
      </c>
      <c r="BH489" s="235">
        <v>0</v>
      </c>
      <c r="BI489" s="233">
        <v>0</v>
      </c>
      <c r="BJ489" s="234">
        <v>0</v>
      </c>
      <c r="BK489" s="234">
        <v>0</v>
      </c>
      <c r="BL489" s="234">
        <v>0</v>
      </c>
      <c r="BM489" s="234">
        <v>0</v>
      </c>
      <c r="BN489" s="235">
        <v>0</v>
      </c>
      <c r="BO489" s="233">
        <v>0</v>
      </c>
      <c r="BP489" s="234">
        <v>0</v>
      </c>
      <c r="BQ489" s="234">
        <v>0</v>
      </c>
      <c r="BR489" s="235">
        <v>0</v>
      </c>
      <c r="BS489" s="233">
        <v>0</v>
      </c>
      <c r="BT489" s="234">
        <v>0</v>
      </c>
      <c r="BU489" s="234">
        <v>0</v>
      </c>
      <c r="BV489" s="234">
        <v>0</v>
      </c>
      <c r="BW489" s="234">
        <v>0</v>
      </c>
      <c r="BX489" s="235">
        <v>0</v>
      </c>
    </row>
    <row r="490" spans="1:76">
      <c r="A490" s="186" t="s">
        <v>1309</v>
      </c>
      <c r="B490" s="187">
        <v>0</v>
      </c>
      <c r="C490" s="187">
        <v>0</v>
      </c>
      <c r="D490" s="186">
        <v>2</v>
      </c>
      <c r="E490" s="186">
        <v>2</v>
      </c>
      <c r="F490" s="187">
        <v>1730</v>
      </c>
      <c r="G490" s="187">
        <v>0</v>
      </c>
      <c r="H490" s="195">
        <v>717</v>
      </c>
      <c r="I490" s="187">
        <v>0</v>
      </c>
      <c r="J490" s="187">
        <v>1014</v>
      </c>
      <c r="K490" s="187">
        <v>1857</v>
      </c>
      <c r="L490" s="187">
        <v>1615</v>
      </c>
      <c r="M490" s="187">
        <v>1505</v>
      </c>
      <c r="N490" s="187">
        <v>1972</v>
      </c>
      <c r="O490" s="187">
        <v>511</v>
      </c>
      <c r="P490" s="187">
        <v>18</v>
      </c>
      <c r="Q490" s="187">
        <v>0</v>
      </c>
      <c r="R490" s="187">
        <v>1047</v>
      </c>
      <c r="S490" s="187">
        <v>154</v>
      </c>
      <c r="T490" s="187">
        <v>0</v>
      </c>
      <c r="U490" s="187">
        <v>0</v>
      </c>
      <c r="V490" s="187">
        <v>187</v>
      </c>
      <c r="W490" s="187">
        <v>0</v>
      </c>
      <c r="X490" s="187">
        <v>0</v>
      </c>
      <c r="Y490" s="187">
        <v>883</v>
      </c>
      <c r="Z490" s="187">
        <v>131</v>
      </c>
      <c r="AA490" s="187">
        <v>188</v>
      </c>
      <c r="AB490" s="187">
        <v>188</v>
      </c>
      <c r="AC490" s="187">
        <v>188</v>
      </c>
      <c r="AD490" s="187">
        <v>188</v>
      </c>
      <c r="AE490" s="187">
        <v>188</v>
      </c>
      <c r="AF490" s="187">
        <v>74</v>
      </c>
      <c r="AG490" s="175">
        <v>6.4</v>
      </c>
      <c r="AH490" s="188">
        <v>450</v>
      </c>
      <c r="AI490" s="92">
        <f t="shared" si="47"/>
        <v>0</v>
      </c>
      <c r="AJ490" s="198">
        <v>0</v>
      </c>
      <c r="AK490" s="196">
        <v>24</v>
      </c>
      <c r="AL490" s="197">
        <v>164</v>
      </c>
      <c r="AN490" s="174">
        <f t="shared" si="42"/>
        <v>717</v>
      </c>
      <c r="AO490" s="174">
        <f t="shared" si="43"/>
        <v>0</v>
      </c>
      <c r="AQ490" s="92">
        <f t="shared" si="44"/>
        <v>1730</v>
      </c>
      <c r="AR490" s="92">
        <f t="shared" si="45"/>
        <v>0</v>
      </c>
      <c r="AS490" s="92">
        <f t="shared" si="46"/>
        <v>1730</v>
      </c>
      <c r="AU490" s="233">
        <v>154</v>
      </c>
      <c r="AV490" s="234">
        <v>154</v>
      </c>
      <c r="AW490" s="234">
        <v>24</v>
      </c>
      <c r="AX490" s="235">
        <v>130</v>
      </c>
      <c r="AY490" s="233">
        <v>24</v>
      </c>
      <c r="AZ490" s="234">
        <v>24</v>
      </c>
      <c r="BA490" s="234">
        <v>24</v>
      </c>
      <c r="BB490" s="234">
        <v>24</v>
      </c>
      <c r="BC490" s="234">
        <v>24</v>
      </c>
      <c r="BD490" s="235">
        <v>10</v>
      </c>
      <c r="BE490" s="233">
        <v>1047</v>
      </c>
      <c r="BF490" s="234">
        <v>1047</v>
      </c>
      <c r="BG490" s="234">
        <v>164</v>
      </c>
      <c r="BH490" s="235">
        <v>883</v>
      </c>
      <c r="BI490" s="233">
        <v>164</v>
      </c>
      <c r="BJ490" s="234">
        <v>164</v>
      </c>
      <c r="BK490" s="234">
        <v>164</v>
      </c>
      <c r="BL490" s="234">
        <v>164</v>
      </c>
      <c r="BM490" s="234">
        <v>164</v>
      </c>
      <c r="BN490" s="235">
        <v>63</v>
      </c>
      <c r="BO490" s="233">
        <v>-1</v>
      </c>
      <c r="BP490" s="234">
        <v>0</v>
      </c>
      <c r="BQ490" s="234">
        <v>0</v>
      </c>
      <c r="BR490" s="235">
        <v>0</v>
      </c>
      <c r="BS490" s="233">
        <v>0</v>
      </c>
      <c r="BT490" s="234">
        <v>0</v>
      </c>
      <c r="BU490" s="234">
        <v>0</v>
      </c>
      <c r="BV490" s="234">
        <v>0</v>
      </c>
      <c r="BW490" s="234">
        <v>0</v>
      </c>
      <c r="BX490" s="235">
        <v>0</v>
      </c>
    </row>
    <row r="491" spans="1:76">
      <c r="A491" s="186" t="s">
        <v>1310</v>
      </c>
      <c r="B491" s="187">
        <v>0</v>
      </c>
      <c r="C491" s="187">
        <v>0</v>
      </c>
      <c r="D491" s="186">
        <v>0</v>
      </c>
      <c r="E491" s="186">
        <v>0</v>
      </c>
      <c r="F491" s="187">
        <v>0</v>
      </c>
      <c r="G491" s="187">
        <v>0</v>
      </c>
      <c r="H491" s="195">
        <v>0</v>
      </c>
      <c r="I491" s="187">
        <v>0</v>
      </c>
      <c r="J491" s="187">
        <v>0</v>
      </c>
      <c r="K491" s="187">
        <v>0</v>
      </c>
      <c r="L491" s="187">
        <v>0</v>
      </c>
      <c r="M491" s="187">
        <v>0</v>
      </c>
      <c r="N491" s="187">
        <v>0</v>
      </c>
      <c r="O491" s="187">
        <v>0</v>
      </c>
      <c r="P491" s="187">
        <v>0</v>
      </c>
      <c r="Q491" s="187">
        <v>0</v>
      </c>
      <c r="R491" s="187">
        <v>0</v>
      </c>
      <c r="S491" s="187">
        <v>0</v>
      </c>
      <c r="T491" s="187">
        <v>0</v>
      </c>
      <c r="U491" s="187">
        <v>0</v>
      </c>
      <c r="V491" s="187">
        <v>0</v>
      </c>
      <c r="W491" s="187">
        <v>0</v>
      </c>
      <c r="X491" s="187">
        <v>0</v>
      </c>
      <c r="Y491" s="187">
        <v>0</v>
      </c>
      <c r="Z491" s="187">
        <v>0</v>
      </c>
      <c r="AA491" s="187">
        <v>0</v>
      </c>
      <c r="AB491" s="187">
        <v>0</v>
      </c>
      <c r="AC491" s="187">
        <v>0</v>
      </c>
      <c r="AD491" s="187">
        <v>0</v>
      </c>
      <c r="AE491" s="187">
        <v>0</v>
      </c>
      <c r="AF491" s="187">
        <v>0</v>
      </c>
      <c r="AG491" s="175">
        <v>1</v>
      </c>
      <c r="AH491" s="188">
        <v>451</v>
      </c>
      <c r="AI491" s="92">
        <f t="shared" si="47"/>
        <v>0</v>
      </c>
      <c r="AJ491" s="198">
        <v>0</v>
      </c>
      <c r="AK491" s="196">
        <v>0</v>
      </c>
      <c r="AL491" s="197">
        <v>0</v>
      </c>
      <c r="AN491" s="174">
        <f t="shared" si="42"/>
        <v>0</v>
      </c>
      <c r="AO491" s="174">
        <f t="shared" si="43"/>
        <v>0</v>
      </c>
      <c r="AQ491" s="92">
        <f t="shared" si="44"/>
        <v>0</v>
      </c>
      <c r="AR491" s="92">
        <f t="shared" si="45"/>
        <v>0</v>
      </c>
      <c r="AS491" s="92">
        <f t="shared" si="46"/>
        <v>0</v>
      </c>
      <c r="AU491" s="233">
        <v>0</v>
      </c>
      <c r="AV491" s="234">
        <v>0</v>
      </c>
      <c r="AW491" s="234">
        <v>0</v>
      </c>
      <c r="AX491" s="235">
        <v>0</v>
      </c>
      <c r="AY491" s="233">
        <v>0</v>
      </c>
      <c r="AZ491" s="234">
        <v>0</v>
      </c>
      <c r="BA491" s="234">
        <v>0</v>
      </c>
      <c r="BB491" s="234">
        <v>0</v>
      </c>
      <c r="BC491" s="234">
        <v>0</v>
      </c>
      <c r="BD491" s="235">
        <v>0</v>
      </c>
      <c r="BE491" s="233">
        <v>0</v>
      </c>
      <c r="BF491" s="234">
        <v>0</v>
      </c>
      <c r="BG491" s="234">
        <v>0</v>
      </c>
      <c r="BH491" s="235">
        <v>0</v>
      </c>
      <c r="BI491" s="233">
        <v>0</v>
      </c>
      <c r="BJ491" s="234">
        <v>0</v>
      </c>
      <c r="BK491" s="234">
        <v>0</v>
      </c>
      <c r="BL491" s="234">
        <v>0</v>
      </c>
      <c r="BM491" s="234">
        <v>0</v>
      </c>
      <c r="BN491" s="235">
        <v>0</v>
      </c>
      <c r="BO491" s="233">
        <v>0</v>
      </c>
      <c r="BP491" s="234">
        <v>0</v>
      </c>
      <c r="BQ491" s="234">
        <v>0</v>
      </c>
      <c r="BR491" s="235">
        <v>0</v>
      </c>
      <c r="BS491" s="233">
        <v>0</v>
      </c>
      <c r="BT491" s="234">
        <v>0</v>
      </c>
      <c r="BU491" s="234">
        <v>0</v>
      </c>
      <c r="BV491" s="234">
        <v>0</v>
      </c>
      <c r="BW491" s="234">
        <v>0</v>
      </c>
      <c r="BX491" s="235">
        <v>0</v>
      </c>
    </row>
    <row r="492" spans="1:76">
      <c r="A492" s="186" t="s">
        <v>1311</v>
      </c>
      <c r="B492" s="187">
        <v>1</v>
      </c>
      <c r="C492" s="187">
        <v>0</v>
      </c>
      <c r="D492" s="186">
        <v>1</v>
      </c>
      <c r="E492" s="186">
        <v>2</v>
      </c>
      <c r="F492" s="187">
        <v>5787</v>
      </c>
      <c r="G492" s="187">
        <v>10950</v>
      </c>
      <c r="H492" s="195">
        <v>368</v>
      </c>
      <c r="I492" s="187">
        <v>3263.37</v>
      </c>
      <c r="J492" s="187">
        <v>-1063</v>
      </c>
      <c r="K492" s="187">
        <v>6130</v>
      </c>
      <c r="L492" s="187">
        <v>5487</v>
      </c>
      <c r="M492" s="187">
        <v>5333</v>
      </c>
      <c r="N492" s="187">
        <v>6366</v>
      </c>
      <c r="O492" s="187">
        <v>233</v>
      </c>
      <c r="P492" s="187">
        <v>313.77999999999975</v>
      </c>
      <c r="Q492" s="187">
        <v>0</v>
      </c>
      <c r="R492" s="187">
        <v>-1235</v>
      </c>
      <c r="S492" s="187">
        <v>273</v>
      </c>
      <c r="T492" s="187">
        <v>4747.78</v>
      </c>
      <c r="U492" s="187">
        <v>0</v>
      </c>
      <c r="V492" s="187">
        <v>-179</v>
      </c>
      <c r="W492" s="187">
        <v>1061</v>
      </c>
      <c r="X492" s="187">
        <v>237</v>
      </c>
      <c r="Y492" s="187">
        <v>0</v>
      </c>
      <c r="Z492" s="187">
        <v>235</v>
      </c>
      <c r="AA492" s="187">
        <v>-179</v>
      </c>
      <c r="AB492" s="187">
        <v>-179</v>
      </c>
      <c r="AC492" s="187">
        <v>-179</v>
      </c>
      <c r="AD492" s="187">
        <v>-179</v>
      </c>
      <c r="AE492" s="187">
        <v>-179</v>
      </c>
      <c r="AF492" s="187">
        <v>-168</v>
      </c>
      <c r="AG492" s="175">
        <v>7.1</v>
      </c>
      <c r="AH492" s="188">
        <v>453</v>
      </c>
      <c r="AI492" s="92">
        <f t="shared" si="47"/>
        <v>0</v>
      </c>
      <c r="AJ492" s="198">
        <v>-43</v>
      </c>
      <c r="AK492" s="196">
        <v>38</v>
      </c>
      <c r="AL492" s="197">
        <v>-174</v>
      </c>
      <c r="AN492" s="174">
        <f t="shared" si="42"/>
        <v>367.77999999999975</v>
      </c>
      <c r="AO492" s="174">
        <f t="shared" si="43"/>
        <v>0.22000000000025466</v>
      </c>
      <c r="AQ492" s="92">
        <f t="shared" si="44"/>
        <v>5786.9999999999991</v>
      </c>
      <c r="AR492" s="92">
        <f t="shared" si="45"/>
        <v>0</v>
      </c>
      <c r="AS492" s="92">
        <f t="shared" si="46"/>
        <v>-5163</v>
      </c>
      <c r="AU492" s="233">
        <v>273</v>
      </c>
      <c r="AV492" s="234">
        <v>273</v>
      </c>
      <c r="AW492" s="234">
        <v>38</v>
      </c>
      <c r="AX492" s="235">
        <v>235</v>
      </c>
      <c r="AY492" s="233">
        <v>38</v>
      </c>
      <c r="AZ492" s="234">
        <v>38</v>
      </c>
      <c r="BA492" s="234">
        <v>38</v>
      </c>
      <c r="BB492" s="234">
        <v>38</v>
      </c>
      <c r="BC492" s="234">
        <v>38</v>
      </c>
      <c r="BD492" s="235">
        <v>45</v>
      </c>
      <c r="BE492" s="233">
        <v>-1235</v>
      </c>
      <c r="BF492" s="234">
        <v>-1235</v>
      </c>
      <c r="BG492" s="234">
        <v>-174</v>
      </c>
      <c r="BH492" s="235">
        <v>-1061</v>
      </c>
      <c r="BI492" s="233">
        <v>-174</v>
      </c>
      <c r="BJ492" s="234">
        <v>-174</v>
      </c>
      <c r="BK492" s="234">
        <v>-174</v>
      </c>
      <c r="BL492" s="234">
        <v>-174</v>
      </c>
      <c r="BM492" s="234">
        <v>-174</v>
      </c>
      <c r="BN492" s="235">
        <v>-191</v>
      </c>
      <c r="BO492" s="233">
        <v>-323</v>
      </c>
      <c r="BP492" s="234">
        <v>-280</v>
      </c>
      <c r="BQ492" s="234">
        <v>-43</v>
      </c>
      <c r="BR492" s="235">
        <v>-237</v>
      </c>
      <c r="BS492" s="233">
        <v>-43</v>
      </c>
      <c r="BT492" s="234">
        <v>-43</v>
      </c>
      <c r="BU492" s="234">
        <v>-43</v>
      </c>
      <c r="BV492" s="234">
        <v>-43</v>
      </c>
      <c r="BW492" s="234">
        <v>-43</v>
      </c>
      <c r="BX492" s="235">
        <v>-22</v>
      </c>
    </row>
    <row r="493" spans="1:76">
      <c r="A493" s="186" t="s">
        <v>1312</v>
      </c>
      <c r="B493" s="187">
        <v>0</v>
      </c>
      <c r="C493" s="187">
        <v>0</v>
      </c>
      <c r="D493" s="186">
        <v>10</v>
      </c>
      <c r="E493" s="186">
        <v>11</v>
      </c>
      <c r="F493" s="187">
        <v>33750</v>
      </c>
      <c r="G493" s="187">
        <v>35272</v>
      </c>
      <c r="H493" s="195">
        <v>2873</v>
      </c>
      <c r="I493" s="187">
        <v>49.829999999999984</v>
      </c>
      <c r="J493" s="187">
        <v>-5921</v>
      </c>
      <c r="K493" s="187">
        <v>36705</v>
      </c>
      <c r="L493" s="187">
        <v>30995</v>
      </c>
      <c r="M493" s="187">
        <v>29396</v>
      </c>
      <c r="N493" s="187">
        <v>38981</v>
      </c>
      <c r="O493" s="187">
        <v>2313</v>
      </c>
      <c r="P493" s="187">
        <v>1336.49</v>
      </c>
      <c r="Q493" s="187">
        <v>0</v>
      </c>
      <c r="R493" s="187">
        <v>-7291</v>
      </c>
      <c r="S493" s="187">
        <v>2202</v>
      </c>
      <c r="T493" s="187">
        <v>82.489999999999952</v>
      </c>
      <c r="U493" s="187">
        <v>0</v>
      </c>
      <c r="V493" s="187">
        <v>-777</v>
      </c>
      <c r="W493" s="187">
        <v>6453</v>
      </c>
      <c r="X493" s="187">
        <v>1417</v>
      </c>
      <c r="Y493" s="187">
        <v>0</v>
      </c>
      <c r="Z493" s="187">
        <v>1949</v>
      </c>
      <c r="AA493" s="187">
        <v>-777</v>
      </c>
      <c r="AB493" s="187">
        <v>-777</v>
      </c>
      <c r="AC493" s="187">
        <v>-777</v>
      </c>
      <c r="AD493" s="187">
        <v>-777</v>
      </c>
      <c r="AE493" s="187">
        <v>-777</v>
      </c>
      <c r="AF493" s="187">
        <v>-2036</v>
      </c>
      <c r="AG493" s="175">
        <v>8.6999999999999993</v>
      </c>
      <c r="AH493" s="188">
        <v>452</v>
      </c>
      <c r="AI493" s="92">
        <f t="shared" si="47"/>
        <v>0</v>
      </c>
      <c r="AJ493" s="198">
        <v>-192</v>
      </c>
      <c r="AK493" s="196">
        <v>253</v>
      </c>
      <c r="AL493" s="197">
        <v>-838</v>
      </c>
      <c r="AN493" s="174">
        <f t="shared" si="42"/>
        <v>2872.49</v>
      </c>
      <c r="AO493" s="174">
        <f t="shared" si="43"/>
        <v>0.51000000000021828</v>
      </c>
      <c r="AQ493" s="92">
        <f t="shared" si="44"/>
        <v>33750</v>
      </c>
      <c r="AR493" s="92">
        <f t="shared" si="45"/>
        <v>0</v>
      </c>
      <c r="AS493" s="92">
        <f t="shared" si="46"/>
        <v>-1522.0000000000002</v>
      </c>
      <c r="AU493" s="233">
        <v>2202</v>
      </c>
      <c r="AV493" s="234">
        <v>2202</v>
      </c>
      <c r="AW493" s="234">
        <v>253</v>
      </c>
      <c r="AX493" s="235">
        <v>1949</v>
      </c>
      <c r="AY493" s="233">
        <v>253</v>
      </c>
      <c r="AZ493" s="234">
        <v>253</v>
      </c>
      <c r="BA493" s="234">
        <v>253</v>
      </c>
      <c r="BB493" s="234">
        <v>253</v>
      </c>
      <c r="BC493" s="234">
        <v>253</v>
      </c>
      <c r="BD493" s="235">
        <v>684</v>
      </c>
      <c r="BE493" s="233">
        <v>-7292</v>
      </c>
      <c r="BF493" s="234">
        <v>-7292</v>
      </c>
      <c r="BG493" s="234">
        <v>-838</v>
      </c>
      <c r="BH493" s="235">
        <v>-6454</v>
      </c>
      <c r="BI493" s="233">
        <v>-838</v>
      </c>
      <c r="BJ493" s="234">
        <v>-838</v>
      </c>
      <c r="BK493" s="234">
        <v>-838</v>
      </c>
      <c r="BL493" s="234">
        <v>-838</v>
      </c>
      <c r="BM493" s="234">
        <v>-838</v>
      </c>
      <c r="BN493" s="235">
        <v>-2264</v>
      </c>
      <c r="BO493" s="233">
        <v>-1801</v>
      </c>
      <c r="BP493" s="234">
        <v>-1609</v>
      </c>
      <c r="BQ493" s="234">
        <v>-192</v>
      </c>
      <c r="BR493" s="235">
        <v>-1417</v>
      </c>
      <c r="BS493" s="233">
        <v>-192</v>
      </c>
      <c r="BT493" s="234">
        <v>-192</v>
      </c>
      <c r="BU493" s="234">
        <v>-192</v>
      </c>
      <c r="BV493" s="234">
        <v>-192</v>
      </c>
      <c r="BW493" s="234">
        <v>-192</v>
      </c>
      <c r="BX493" s="235">
        <v>-457</v>
      </c>
    </row>
    <row r="494" spans="1:76">
      <c r="A494" s="186" t="s">
        <v>1313</v>
      </c>
      <c r="B494" s="187">
        <v>0</v>
      </c>
      <c r="C494" s="187">
        <v>0</v>
      </c>
      <c r="D494" s="186">
        <v>2</v>
      </c>
      <c r="E494" s="186">
        <v>2</v>
      </c>
      <c r="F494" s="187">
        <v>2075</v>
      </c>
      <c r="G494" s="187">
        <v>2410</v>
      </c>
      <c r="H494" s="195">
        <v>594</v>
      </c>
      <c r="I494" s="187">
        <v>191.3</v>
      </c>
      <c r="J494" s="187">
        <v>-850</v>
      </c>
      <c r="K494" s="187">
        <v>2102</v>
      </c>
      <c r="L494" s="187">
        <v>2039</v>
      </c>
      <c r="M494" s="187">
        <v>1919</v>
      </c>
      <c r="N494" s="187">
        <v>2272</v>
      </c>
      <c r="O494" s="187">
        <v>656</v>
      </c>
      <c r="P494" s="187">
        <v>106.81000000000006</v>
      </c>
      <c r="Q494" s="187">
        <v>0</v>
      </c>
      <c r="R494" s="187">
        <v>-1248</v>
      </c>
      <c r="S494" s="187">
        <v>275</v>
      </c>
      <c r="T494" s="187">
        <v>124.81000000000006</v>
      </c>
      <c r="U494" s="187">
        <v>0</v>
      </c>
      <c r="V494" s="187">
        <v>-169</v>
      </c>
      <c r="W494" s="187">
        <v>1040</v>
      </c>
      <c r="X494" s="187">
        <v>39</v>
      </c>
      <c r="Y494" s="187">
        <v>0</v>
      </c>
      <c r="Z494" s="187">
        <v>229</v>
      </c>
      <c r="AA494" s="187">
        <v>-169</v>
      </c>
      <c r="AB494" s="187">
        <v>-169</v>
      </c>
      <c r="AC494" s="187">
        <v>-169</v>
      </c>
      <c r="AD494" s="187">
        <v>-169</v>
      </c>
      <c r="AE494" s="187">
        <v>-170</v>
      </c>
      <c r="AF494" s="187">
        <v>-4</v>
      </c>
      <c r="AG494" s="175">
        <v>6</v>
      </c>
      <c r="AH494" s="188">
        <v>454</v>
      </c>
      <c r="AI494" s="92">
        <f t="shared" si="47"/>
        <v>0</v>
      </c>
      <c r="AJ494" s="198">
        <v>-7</v>
      </c>
      <c r="AK494" s="196">
        <v>46</v>
      </c>
      <c r="AL494" s="197">
        <v>-208</v>
      </c>
      <c r="AN494" s="174">
        <f t="shared" si="42"/>
        <v>593.81000000000006</v>
      </c>
      <c r="AO494" s="174">
        <f t="shared" si="43"/>
        <v>0.18999999999994088</v>
      </c>
      <c r="AQ494" s="92">
        <f t="shared" si="44"/>
        <v>2075</v>
      </c>
      <c r="AR494" s="92">
        <f t="shared" si="45"/>
        <v>0</v>
      </c>
      <c r="AS494" s="92">
        <f t="shared" si="46"/>
        <v>-335</v>
      </c>
      <c r="AU494" s="233">
        <v>275</v>
      </c>
      <c r="AV494" s="234">
        <v>275</v>
      </c>
      <c r="AW494" s="234">
        <v>46</v>
      </c>
      <c r="AX494" s="235">
        <v>229</v>
      </c>
      <c r="AY494" s="233">
        <v>46</v>
      </c>
      <c r="AZ494" s="234">
        <v>46</v>
      </c>
      <c r="BA494" s="234">
        <v>46</v>
      </c>
      <c r="BB494" s="234">
        <v>46</v>
      </c>
      <c r="BC494" s="234">
        <v>45</v>
      </c>
      <c r="BD494" s="235">
        <v>0</v>
      </c>
      <c r="BE494" s="233">
        <v>-1248</v>
      </c>
      <c r="BF494" s="234">
        <v>-1248</v>
      </c>
      <c r="BG494" s="234">
        <v>-208</v>
      </c>
      <c r="BH494" s="235">
        <v>-1040</v>
      </c>
      <c r="BI494" s="233">
        <v>-208</v>
      </c>
      <c r="BJ494" s="234">
        <v>-208</v>
      </c>
      <c r="BK494" s="234">
        <v>-208</v>
      </c>
      <c r="BL494" s="234">
        <v>-208</v>
      </c>
      <c r="BM494" s="234">
        <v>-208</v>
      </c>
      <c r="BN494" s="235">
        <v>0</v>
      </c>
      <c r="BO494" s="233">
        <v>-53</v>
      </c>
      <c r="BP494" s="234">
        <v>-46</v>
      </c>
      <c r="BQ494" s="234">
        <v>-7</v>
      </c>
      <c r="BR494" s="235">
        <v>-39</v>
      </c>
      <c r="BS494" s="233">
        <v>-7</v>
      </c>
      <c r="BT494" s="234">
        <v>-7</v>
      </c>
      <c r="BU494" s="234">
        <v>-7</v>
      </c>
      <c r="BV494" s="234">
        <v>-7</v>
      </c>
      <c r="BW494" s="234">
        <v>-7</v>
      </c>
      <c r="BX494" s="235">
        <v>-4</v>
      </c>
    </row>
    <row r="495" spans="1:76">
      <c r="A495" s="186" t="s">
        <v>1314</v>
      </c>
      <c r="B495" s="187">
        <v>0</v>
      </c>
      <c r="C495" s="187">
        <v>0</v>
      </c>
      <c r="D495" s="186">
        <v>18</v>
      </c>
      <c r="E495" s="186">
        <v>19</v>
      </c>
      <c r="F495" s="187">
        <v>13940</v>
      </c>
      <c r="G495" s="187">
        <v>25517</v>
      </c>
      <c r="H495" s="195">
        <v>1959</v>
      </c>
      <c r="I495" s="187">
        <v>0</v>
      </c>
      <c r="J495" s="187">
        <v>-14616</v>
      </c>
      <c r="K495" s="187">
        <v>15383</v>
      </c>
      <c r="L495" s="187">
        <v>12559</v>
      </c>
      <c r="M495" s="187">
        <v>11680</v>
      </c>
      <c r="N495" s="187">
        <v>16596</v>
      </c>
      <c r="O495" s="187">
        <v>2638</v>
      </c>
      <c r="P495" s="187">
        <v>997.95</v>
      </c>
      <c r="Q495" s="187">
        <v>0</v>
      </c>
      <c r="R495" s="187">
        <v>-14812</v>
      </c>
      <c r="S495" s="187">
        <v>-141</v>
      </c>
      <c r="T495" s="187">
        <v>259.95</v>
      </c>
      <c r="U495" s="187">
        <v>0</v>
      </c>
      <c r="V495" s="187">
        <v>-1677</v>
      </c>
      <c r="W495" s="187">
        <v>13316</v>
      </c>
      <c r="X495" s="187">
        <v>1300</v>
      </c>
      <c r="Y495" s="187">
        <v>0</v>
      </c>
      <c r="Z495" s="187">
        <v>0</v>
      </c>
      <c r="AA495" s="187">
        <v>-1677</v>
      </c>
      <c r="AB495" s="187">
        <v>-1677</v>
      </c>
      <c r="AC495" s="187">
        <v>-1677</v>
      </c>
      <c r="AD495" s="187">
        <v>-1677</v>
      </c>
      <c r="AE495" s="187">
        <v>-1677</v>
      </c>
      <c r="AF495" s="187">
        <v>-6231</v>
      </c>
      <c r="AG495" s="175">
        <v>9.9</v>
      </c>
      <c r="AH495" s="188">
        <v>455</v>
      </c>
      <c r="AI495" s="92">
        <f t="shared" si="47"/>
        <v>0</v>
      </c>
      <c r="AJ495" s="198">
        <v>-167</v>
      </c>
      <c r="AK495" s="196">
        <v>-14</v>
      </c>
      <c r="AL495" s="197">
        <v>-1496</v>
      </c>
      <c r="AN495" s="174">
        <f t="shared" si="42"/>
        <v>1958.9499999999998</v>
      </c>
      <c r="AO495" s="174">
        <f t="shared" si="43"/>
        <v>5.0000000000181899E-2</v>
      </c>
      <c r="AQ495" s="92">
        <f t="shared" si="44"/>
        <v>13940</v>
      </c>
      <c r="AR495" s="92">
        <f t="shared" si="45"/>
        <v>0</v>
      </c>
      <c r="AS495" s="92">
        <f t="shared" si="46"/>
        <v>-11577</v>
      </c>
      <c r="AU495" s="233">
        <v>-141</v>
      </c>
      <c r="AV495" s="234">
        <v>-141</v>
      </c>
      <c r="AW495" s="234">
        <v>-14</v>
      </c>
      <c r="AX495" s="235">
        <v>-127</v>
      </c>
      <c r="AY495" s="233">
        <v>-14</v>
      </c>
      <c r="AZ495" s="234">
        <v>-14</v>
      </c>
      <c r="BA495" s="234">
        <v>-14</v>
      </c>
      <c r="BB495" s="234">
        <v>-14</v>
      </c>
      <c r="BC495" s="234">
        <v>-14</v>
      </c>
      <c r="BD495" s="235">
        <v>-57</v>
      </c>
      <c r="BE495" s="233">
        <v>-14812</v>
      </c>
      <c r="BF495" s="234">
        <v>-14812</v>
      </c>
      <c r="BG495" s="234">
        <v>-1496</v>
      </c>
      <c r="BH495" s="235">
        <v>-13316</v>
      </c>
      <c r="BI495" s="233">
        <v>-1496</v>
      </c>
      <c r="BJ495" s="234">
        <v>-1496</v>
      </c>
      <c r="BK495" s="234">
        <v>-1496</v>
      </c>
      <c r="BL495" s="234">
        <v>-1496</v>
      </c>
      <c r="BM495" s="234">
        <v>-1496</v>
      </c>
      <c r="BN495" s="235">
        <v>-5836</v>
      </c>
      <c r="BO495" s="233">
        <v>-1507</v>
      </c>
      <c r="BP495" s="234">
        <v>-1340</v>
      </c>
      <c r="BQ495" s="234">
        <v>-167</v>
      </c>
      <c r="BR495" s="235">
        <v>-1173</v>
      </c>
      <c r="BS495" s="233">
        <v>-167</v>
      </c>
      <c r="BT495" s="234">
        <v>-167</v>
      </c>
      <c r="BU495" s="234">
        <v>-167</v>
      </c>
      <c r="BV495" s="234">
        <v>-167</v>
      </c>
      <c r="BW495" s="234">
        <v>-167</v>
      </c>
      <c r="BX495" s="235">
        <v>-338</v>
      </c>
    </row>
    <row r="496" spans="1:76">
      <c r="A496" s="186" t="s">
        <v>1315</v>
      </c>
      <c r="B496" s="187">
        <v>0</v>
      </c>
      <c r="C496" s="187">
        <v>0</v>
      </c>
      <c r="D496" s="186">
        <v>0</v>
      </c>
      <c r="E496" s="186">
        <v>0</v>
      </c>
      <c r="F496" s="187">
        <v>0</v>
      </c>
      <c r="G496" s="187">
        <v>0</v>
      </c>
      <c r="H496" s="195">
        <v>0</v>
      </c>
      <c r="I496" s="187">
        <v>0</v>
      </c>
      <c r="J496" s="187">
        <v>0</v>
      </c>
      <c r="K496" s="187">
        <v>0</v>
      </c>
      <c r="L496" s="187">
        <v>0</v>
      </c>
      <c r="M496" s="187">
        <v>0</v>
      </c>
      <c r="N496" s="187">
        <v>0</v>
      </c>
      <c r="O496" s="187">
        <v>0</v>
      </c>
      <c r="P496" s="187">
        <v>0</v>
      </c>
      <c r="Q496" s="187">
        <v>0</v>
      </c>
      <c r="R496" s="187">
        <v>0</v>
      </c>
      <c r="S496" s="187">
        <v>0</v>
      </c>
      <c r="T496" s="187">
        <v>0</v>
      </c>
      <c r="U496" s="187">
        <v>0</v>
      </c>
      <c r="V496" s="187">
        <v>0</v>
      </c>
      <c r="W496" s="187">
        <v>0</v>
      </c>
      <c r="X496" s="187">
        <v>0</v>
      </c>
      <c r="Y496" s="187">
        <v>0</v>
      </c>
      <c r="Z496" s="187">
        <v>0</v>
      </c>
      <c r="AA496" s="187">
        <v>0</v>
      </c>
      <c r="AB496" s="187">
        <v>0</v>
      </c>
      <c r="AC496" s="187">
        <v>0</v>
      </c>
      <c r="AD496" s="187">
        <v>0</v>
      </c>
      <c r="AE496" s="187">
        <v>0</v>
      </c>
      <c r="AF496" s="187">
        <v>0</v>
      </c>
      <c r="AG496" s="175">
        <v>1</v>
      </c>
      <c r="AH496" s="188">
        <v>456</v>
      </c>
      <c r="AI496" s="92">
        <f t="shared" si="47"/>
        <v>0</v>
      </c>
      <c r="AJ496" s="198">
        <v>0</v>
      </c>
      <c r="AK496" s="196">
        <v>0</v>
      </c>
      <c r="AL496" s="197">
        <v>0</v>
      </c>
      <c r="AN496" s="174">
        <f t="shared" si="42"/>
        <v>0</v>
      </c>
      <c r="AO496" s="174">
        <f t="shared" si="43"/>
        <v>0</v>
      </c>
      <c r="AQ496" s="92">
        <f t="shared" si="44"/>
        <v>0</v>
      </c>
      <c r="AR496" s="92">
        <f t="shared" si="45"/>
        <v>0</v>
      </c>
      <c r="AS496" s="92">
        <f t="shared" si="46"/>
        <v>0</v>
      </c>
      <c r="AU496" s="233">
        <v>0</v>
      </c>
      <c r="AV496" s="234">
        <v>0</v>
      </c>
      <c r="AW496" s="234">
        <v>0</v>
      </c>
      <c r="AX496" s="235">
        <v>0</v>
      </c>
      <c r="AY496" s="233">
        <v>0</v>
      </c>
      <c r="AZ496" s="234">
        <v>0</v>
      </c>
      <c r="BA496" s="234">
        <v>0</v>
      </c>
      <c r="BB496" s="234">
        <v>0</v>
      </c>
      <c r="BC496" s="234">
        <v>0</v>
      </c>
      <c r="BD496" s="235">
        <v>0</v>
      </c>
      <c r="BE496" s="233">
        <v>0</v>
      </c>
      <c r="BF496" s="234">
        <v>0</v>
      </c>
      <c r="BG496" s="234">
        <v>0</v>
      </c>
      <c r="BH496" s="235">
        <v>0</v>
      </c>
      <c r="BI496" s="233">
        <v>0</v>
      </c>
      <c r="BJ496" s="234">
        <v>0</v>
      </c>
      <c r="BK496" s="234">
        <v>0</v>
      </c>
      <c r="BL496" s="234">
        <v>0</v>
      </c>
      <c r="BM496" s="234">
        <v>0</v>
      </c>
      <c r="BN496" s="235">
        <v>0</v>
      </c>
      <c r="BO496" s="233">
        <v>0</v>
      </c>
      <c r="BP496" s="234">
        <v>0</v>
      </c>
      <c r="BQ496" s="234">
        <v>0</v>
      </c>
      <c r="BR496" s="235">
        <v>0</v>
      </c>
      <c r="BS496" s="233">
        <v>0</v>
      </c>
      <c r="BT496" s="234">
        <v>0</v>
      </c>
      <c r="BU496" s="234">
        <v>0</v>
      </c>
      <c r="BV496" s="234">
        <v>0</v>
      </c>
      <c r="BW496" s="234">
        <v>0</v>
      </c>
      <c r="BX496" s="235">
        <v>0</v>
      </c>
    </row>
    <row r="497" spans="1:76">
      <c r="A497" s="186" t="s">
        <v>825</v>
      </c>
      <c r="B497" s="187">
        <v>0</v>
      </c>
      <c r="C497" s="187">
        <v>0</v>
      </c>
      <c r="D497" s="186">
        <v>16</v>
      </c>
      <c r="E497" s="186">
        <v>17</v>
      </c>
      <c r="F497" s="187">
        <v>39944</v>
      </c>
      <c r="G497" s="187">
        <v>49423</v>
      </c>
      <c r="H497" s="195">
        <v>2836</v>
      </c>
      <c r="I497" s="187">
        <v>844.28000000000043</v>
      </c>
      <c r="J497" s="187">
        <v>-13751</v>
      </c>
      <c r="K497" s="187">
        <v>43084</v>
      </c>
      <c r="L497" s="187">
        <v>36936</v>
      </c>
      <c r="M497" s="187">
        <v>35039</v>
      </c>
      <c r="N497" s="187">
        <v>45792</v>
      </c>
      <c r="O497" s="187">
        <v>2794</v>
      </c>
      <c r="P497" s="187">
        <v>1840.7200000000003</v>
      </c>
      <c r="Q497" s="187">
        <v>0</v>
      </c>
      <c r="R497" s="187">
        <v>-15548</v>
      </c>
      <c r="S497" s="187">
        <v>2460</v>
      </c>
      <c r="T497" s="187">
        <v>1025.7200000000003</v>
      </c>
      <c r="U497" s="187">
        <v>0</v>
      </c>
      <c r="V497" s="187">
        <v>-1799</v>
      </c>
      <c r="W497" s="187">
        <v>13801</v>
      </c>
      <c r="X497" s="187">
        <v>2134</v>
      </c>
      <c r="Y497" s="187">
        <v>0</v>
      </c>
      <c r="Z497" s="187">
        <v>2184</v>
      </c>
      <c r="AA497" s="187">
        <v>-1799</v>
      </c>
      <c r="AB497" s="187">
        <v>-1799</v>
      </c>
      <c r="AC497" s="187">
        <v>-1799</v>
      </c>
      <c r="AD497" s="187">
        <v>-1799</v>
      </c>
      <c r="AE497" s="187">
        <v>-1799</v>
      </c>
      <c r="AF497" s="187">
        <v>-4756</v>
      </c>
      <c r="AG497" s="175">
        <v>8.9</v>
      </c>
      <c r="AH497" s="188">
        <v>457</v>
      </c>
      <c r="AI497" s="92">
        <f t="shared" si="47"/>
        <v>0</v>
      </c>
      <c r="AJ497" s="198">
        <v>-328</v>
      </c>
      <c r="AK497" s="196">
        <v>276</v>
      </c>
      <c r="AL497" s="197">
        <v>-1747</v>
      </c>
      <c r="AN497" s="174">
        <f t="shared" si="42"/>
        <v>2835.7200000000003</v>
      </c>
      <c r="AO497" s="174">
        <f t="shared" si="43"/>
        <v>0.27999999999974534</v>
      </c>
      <c r="AQ497" s="92">
        <f t="shared" si="44"/>
        <v>39944</v>
      </c>
      <c r="AR497" s="92">
        <f t="shared" si="45"/>
        <v>0</v>
      </c>
      <c r="AS497" s="92">
        <f t="shared" si="46"/>
        <v>-9479</v>
      </c>
      <c r="AU497" s="233">
        <v>2460</v>
      </c>
      <c r="AV497" s="234">
        <v>2460</v>
      </c>
      <c r="AW497" s="234">
        <v>276</v>
      </c>
      <c r="AX497" s="235">
        <v>2184</v>
      </c>
      <c r="AY497" s="233">
        <v>276</v>
      </c>
      <c r="AZ497" s="234">
        <v>276</v>
      </c>
      <c r="BA497" s="234">
        <v>276</v>
      </c>
      <c r="BB497" s="234">
        <v>276</v>
      </c>
      <c r="BC497" s="234">
        <v>276</v>
      </c>
      <c r="BD497" s="235">
        <v>804</v>
      </c>
      <c r="BE497" s="233">
        <v>-15548</v>
      </c>
      <c r="BF497" s="234">
        <v>-15548</v>
      </c>
      <c r="BG497" s="234">
        <v>-1747</v>
      </c>
      <c r="BH497" s="235">
        <v>-13801</v>
      </c>
      <c r="BI497" s="233">
        <v>-1747</v>
      </c>
      <c r="BJ497" s="234">
        <v>-1747</v>
      </c>
      <c r="BK497" s="234">
        <v>-1747</v>
      </c>
      <c r="BL497" s="234">
        <v>-1747</v>
      </c>
      <c r="BM497" s="234">
        <v>-1747</v>
      </c>
      <c r="BN497" s="235">
        <v>-5066</v>
      </c>
      <c r="BO497" s="233">
        <v>-2790</v>
      </c>
      <c r="BP497" s="234">
        <v>-2462</v>
      </c>
      <c r="BQ497" s="234">
        <v>-328</v>
      </c>
      <c r="BR497" s="235">
        <v>-2134</v>
      </c>
      <c r="BS497" s="233">
        <v>-328</v>
      </c>
      <c r="BT497" s="234">
        <v>-328</v>
      </c>
      <c r="BU497" s="234">
        <v>-328</v>
      </c>
      <c r="BV497" s="234">
        <v>-328</v>
      </c>
      <c r="BW497" s="234">
        <v>-328</v>
      </c>
      <c r="BX497" s="235">
        <v>-494</v>
      </c>
    </row>
    <row r="498" spans="1:76">
      <c r="A498" s="186" t="s">
        <v>1316</v>
      </c>
      <c r="B498" s="187">
        <v>0</v>
      </c>
      <c r="C498" s="187">
        <v>0</v>
      </c>
      <c r="D498" s="186">
        <v>1</v>
      </c>
      <c r="E498" s="186">
        <v>2</v>
      </c>
      <c r="F498" s="187">
        <v>0</v>
      </c>
      <c r="G498" s="187">
        <v>0</v>
      </c>
      <c r="H498" s="195">
        <v>0</v>
      </c>
      <c r="I498" s="187">
        <v>0</v>
      </c>
      <c r="J498" s="187">
        <v>0</v>
      </c>
      <c r="K498" s="187">
        <v>0</v>
      </c>
      <c r="L498" s="187">
        <v>0</v>
      </c>
      <c r="M498" s="187">
        <v>0</v>
      </c>
      <c r="N498" s="187">
        <v>0</v>
      </c>
      <c r="O498" s="187">
        <v>0</v>
      </c>
      <c r="P498" s="187">
        <v>0</v>
      </c>
      <c r="Q498" s="187">
        <v>0</v>
      </c>
      <c r="R498" s="187">
        <v>0</v>
      </c>
      <c r="S498" s="187">
        <v>0</v>
      </c>
      <c r="T498" s="187">
        <v>0</v>
      </c>
      <c r="U498" s="187">
        <v>0</v>
      </c>
      <c r="V498" s="187">
        <v>0</v>
      </c>
      <c r="W498" s="187">
        <v>0</v>
      </c>
      <c r="X498" s="187">
        <v>0</v>
      </c>
      <c r="Y498" s="187">
        <v>0</v>
      </c>
      <c r="Z498" s="187">
        <v>0</v>
      </c>
      <c r="AA498" s="187">
        <v>0</v>
      </c>
      <c r="AB498" s="187">
        <v>0</v>
      </c>
      <c r="AC498" s="187">
        <v>0</v>
      </c>
      <c r="AD498" s="187">
        <v>0</v>
      </c>
      <c r="AE498" s="187">
        <v>0</v>
      </c>
      <c r="AF498" s="187">
        <v>0</v>
      </c>
      <c r="AG498" s="175">
        <v>6.7</v>
      </c>
      <c r="AH498" s="188">
        <v>458</v>
      </c>
      <c r="AI498" s="92">
        <f t="shared" si="47"/>
        <v>0</v>
      </c>
      <c r="AJ498" s="198">
        <v>0</v>
      </c>
      <c r="AK498" s="196">
        <v>0</v>
      </c>
      <c r="AL498" s="197">
        <v>0</v>
      </c>
      <c r="AN498" s="174">
        <f t="shared" si="42"/>
        <v>0</v>
      </c>
      <c r="AO498" s="174">
        <f t="shared" si="43"/>
        <v>0</v>
      </c>
      <c r="AQ498" s="92">
        <f t="shared" si="44"/>
        <v>0</v>
      </c>
      <c r="AR498" s="92">
        <f t="shared" si="45"/>
        <v>0</v>
      </c>
      <c r="AS498" s="92">
        <f t="shared" si="46"/>
        <v>0</v>
      </c>
      <c r="AU498" s="233">
        <v>0</v>
      </c>
      <c r="AV498" s="234">
        <v>0</v>
      </c>
      <c r="AW498" s="234">
        <v>0</v>
      </c>
      <c r="AX498" s="235">
        <v>0</v>
      </c>
      <c r="AY498" s="233">
        <v>0</v>
      </c>
      <c r="AZ498" s="234">
        <v>0</v>
      </c>
      <c r="BA498" s="234">
        <v>0</v>
      </c>
      <c r="BB498" s="234">
        <v>0</v>
      </c>
      <c r="BC498" s="234">
        <v>0</v>
      </c>
      <c r="BD498" s="235">
        <v>0</v>
      </c>
      <c r="BE498" s="233">
        <v>0</v>
      </c>
      <c r="BF498" s="234">
        <v>0</v>
      </c>
      <c r="BG498" s="234">
        <v>0</v>
      </c>
      <c r="BH498" s="235">
        <v>0</v>
      </c>
      <c r="BI498" s="233">
        <v>0</v>
      </c>
      <c r="BJ498" s="234">
        <v>0</v>
      </c>
      <c r="BK498" s="234">
        <v>0</v>
      </c>
      <c r="BL498" s="234">
        <v>0</v>
      </c>
      <c r="BM498" s="234">
        <v>0</v>
      </c>
      <c r="BN498" s="235">
        <v>0</v>
      </c>
      <c r="BO498" s="233">
        <v>0</v>
      </c>
      <c r="BP498" s="234">
        <v>0</v>
      </c>
      <c r="BQ498" s="234">
        <v>0</v>
      </c>
      <c r="BR498" s="235">
        <v>0</v>
      </c>
      <c r="BS498" s="233">
        <v>0</v>
      </c>
      <c r="BT498" s="234">
        <v>0</v>
      </c>
      <c r="BU498" s="234">
        <v>0</v>
      </c>
      <c r="BV498" s="234">
        <v>0</v>
      </c>
      <c r="BW498" s="234">
        <v>0</v>
      </c>
      <c r="BX498" s="235">
        <v>0</v>
      </c>
    </row>
    <row r="499" spans="1:76">
      <c r="A499" s="186" t="s">
        <v>826</v>
      </c>
      <c r="B499" s="187">
        <v>1</v>
      </c>
      <c r="C499" s="187">
        <v>0</v>
      </c>
      <c r="D499" s="186">
        <v>14</v>
      </c>
      <c r="E499" s="186">
        <v>17</v>
      </c>
      <c r="F499" s="187">
        <v>312558</v>
      </c>
      <c r="G499" s="187">
        <v>300711</v>
      </c>
      <c r="H499" s="195">
        <v>24225</v>
      </c>
      <c r="I499" s="187">
        <v>14182.21</v>
      </c>
      <c r="J499" s="187">
        <v>-8425</v>
      </c>
      <c r="K499" s="187">
        <v>331310</v>
      </c>
      <c r="L499" s="187">
        <v>294403</v>
      </c>
      <c r="M499" s="187">
        <v>284073</v>
      </c>
      <c r="N499" s="187">
        <v>345155</v>
      </c>
      <c r="O499" s="187">
        <v>15072</v>
      </c>
      <c r="P499" s="187">
        <v>11006.85</v>
      </c>
      <c r="Q499" s="187">
        <v>0</v>
      </c>
      <c r="R499" s="187">
        <v>30418</v>
      </c>
      <c r="S499" s="187">
        <v>-31434</v>
      </c>
      <c r="T499" s="187">
        <v>13215.85</v>
      </c>
      <c r="U499" s="187">
        <v>0</v>
      </c>
      <c r="V499" s="187">
        <v>-1854</v>
      </c>
      <c r="W499" s="187">
        <v>0</v>
      </c>
      <c r="X499" s="187">
        <v>34676</v>
      </c>
      <c r="Y499" s="187">
        <v>26251</v>
      </c>
      <c r="Z499" s="187">
        <v>0</v>
      </c>
      <c r="AA499" s="187">
        <v>-1854</v>
      </c>
      <c r="AB499" s="187">
        <v>-1854</v>
      </c>
      <c r="AC499" s="187">
        <v>-1854</v>
      </c>
      <c r="AD499" s="187">
        <v>-1854</v>
      </c>
      <c r="AE499" s="187">
        <v>-827</v>
      </c>
      <c r="AF499" s="187">
        <v>-182</v>
      </c>
      <c r="AG499" s="175">
        <v>7.3</v>
      </c>
      <c r="AH499" s="188">
        <v>459</v>
      </c>
      <c r="AI499" s="92">
        <f t="shared" si="47"/>
        <v>0</v>
      </c>
      <c r="AJ499" s="198">
        <v>-1715</v>
      </c>
      <c r="AK499" s="196">
        <v>-4306</v>
      </c>
      <c r="AL499" s="197">
        <v>4167</v>
      </c>
      <c r="AN499" s="174">
        <f t="shared" si="42"/>
        <v>24224.85</v>
      </c>
      <c r="AO499" s="174">
        <f t="shared" si="43"/>
        <v>0.15000000000145519</v>
      </c>
      <c r="AQ499" s="92">
        <f t="shared" si="44"/>
        <v>312558</v>
      </c>
      <c r="AR499" s="92">
        <f t="shared" si="45"/>
        <v>0</v>
      </c>
      <c r="AS499" s="92">
        <f t="shared" si="46"/>
        <v>11846.999999999998</v>
      </c>
      <c r="AU499" s="233">
        <v>-31434</v>
      </c>
      <c r="AV499" s="234">
        <v>-31434</v>
      </c>
      <c r="AW499" s="234">
        <v>-4306</v>
      </c>
      <c r="AX499" s="235">
        <v>-27128</v>
      </c>
      <c r="AY499" s="233">
        <v>-4306</v>
      </c>
      <c r="AZ499" s="234">
        <v>-4306</v>
      </c>
      <c r="BA499" s="234">
        <v>-4306</v>
      </c>
      <c r="BB499" s="234">
        <v>-4306</v>
      </c>
      <c r="BC499" s="234">
        <v>-4306</v>
      </c>
      <c r="BD499" s="235">
        <v>-5598</v>
      </c>
      <c r="BE499" s="233">
        <v>30418</v>
      </c>
      <c r="BF499" s="234">
        <v>30418</v>
      </c>
      <c r="BG499" s="234">
        <v>4167</v>
      </c>
      <c r="BH499" s="235">
        <v>26251</v>
      </c>
      <c r="BI499" s="233">
        <v>4167</v>
      </c>
      <c r="BJ499" s="234">
        <v>4167</v>
      </c>
      <c r="BK499" s="234">
        <v>4167</v>
      </c>
      <c r="BL499" s="234">
        <v>4167</v>
      </c>
      <c r="BM499" s="234">
        <v>4167</v>
      </c>
      <c r="BN499" s="235">
        <v>5416</v>
      </c>
      <c r="BO499" s="233">
        <v>-10978</v>
      </c>
      <c r="BP499" s="234">
        <v>-9263</v>
      </c>
      <c r="BQ499" s="234">
        <v>-1715</v>
      </c>
      <c r="BR499" s="235">
        <v>-7548</v>
      </c>
      <c r="BS499" s="233">
        <v>-1715</v>
      </c>
      <c r="BT499" s="234">
        <v>-1715</v>
      </c>
      <c r="BU499" s="234">
        <v>-1715</v>
      </c>
      <c r="BV499" s="234">
        <v>-1715</v>
      </c>
      <c r="BW499" s="234">
        <v>-688</v>
      </c>
      <c r="BX499" s="235">
        <v>0</v>
      </c>
    </row>
    <row r="500" spans="1:76">
      <c r="A500" s="186" t="s">
        <v>1317</v>
      </c>
      <c r="B500" s="187">
        <v>0</v>
      </c>
      <c r="C500" s="187">
        <v>0</v>
      </c>
      <c r="D500" s="186">
        <v>2</v>
      </c>
      <c r="E500" s="186">
        <v>2</v>
      </c>
      <c r="F500" s="187">
        <v>3071</v>
      </c>
      <c r="G500" s="187">
        <v>3696</v>
      </c>
      <c r="H500" s="195">
        <v>468</v>
      </c>
      <c r="I500" s="187">
        <v>47.509999999999991</v>
      </c>
      <c r="J500" s="187">
        <v>-1125</v>
      </c>
      <c r="K500" s="187">
        <v>3098</v>
      </c>
      <c r="L500" s="187">
        <v>3032</v>
      </c>
      <c r="M500" s="187">
        <v>2918</v>
      </c>
      <c r="N500" s="187">
        <v>3229</v>
      </c>
      <c r="O500" s="187">
        <v>613</v>
      </c>
      <c r="P500" s="187">
        <v>153.06</v>
      </c>
      <c r="Q500" s="187">
        <v>0</v>
      </c>
      <c r="R500" s="187">
        <v>-1700</v>
      </c>
      <c r="S500" s="187">
        <v>341</v>
      </c>
      <c r="T500" s="187">
        <v>32.06</v>
      </c>
      <c r="U500" s="187">
        <v>0</v>
      </c>
      <c r="V500" s="187">
        <v>-298</v>
      </c>
      <c r="W500" s="187">
        <v>1338</v>
      </c>
      <c r="X500" s="187">
        <v>55</v>
      </c>
      <c r="Y500" s="187">
        <v>0</v>
      </c>
      <c r="Z500" s="187">
        <v>268</v>
      </c>
      <c r="AA500" s="187">
        <v>-298</v>
      </c>
      <c r="AB500" s="187">
        <v>-298</v>
      </c>
      <c r="AC500" s="187">
        <v>-298</v>
      </c>
      <c r="AD500" s="187">
        <v>-212</v>
      </c>
      <c r="AE500" s="187">
        <v>-9</v>
      </c>
      <c r="AF500" s="187">
        <v>-10</v>
      </c>
      <c r="AG500" s="175">
        <v>4.7</v>
      </c>
      <c r="AH500" s="188">
        <v>460</v>
      </c>
      <c r="AI500" s="92">
        <f t="shared" si="47"/>
        <v>0</v>
      </c>
      <c r="AJ500" s="198">
        <v>-9</v>
      </c>
      <c r="AK500" s="196">
        <v>73</v>
      </c>
      <c r="AL500" s="197">
        <v>-362</v>
      </c>
      <c r="AN500" s="174">
        <f t="shared" si="42"/>
        <v>468.05999999999995</v>
      </c>
      <c r="AO500" s="174">
        <f t="shared" si="43"/>
        <v>-5.999999999994543E-2</v>
      </c>
      <c r="AQ500" s="92">
        <f t="shared" si="44"/>
        <v>3071</v>
      </c>
      <c r="AR500" s="92">
        <f t="shared" si="45"/>
        <v>0</v>
      </c>
      <c r="AS500" s="92">
        <f t="shared" si="46"/>
        <v>-625</v>
      </c>
      <c r="AU500" s="233">
        <v>341</v>
      </c>
      <c r="AV500" s="234">
        <v>341</v>
      </c>
      <c r="AW500" s="234">
        <v>73</v>
      </c>
      <c r="AX500" s="235">
        <v>268</v>
      </c>
      <c r="AY500" s="233">
        <v>73</v>
      </c>
      <c r="AZ500" s="234">
        <v>73</v>
      </c>
      <c r="BA500" s="234">
        <v>73</v>
      </c>
      <c r="BB500" s="234">
        <v>49</v>
      </c>
      <c r="BC500" s="234">
        <v>0</v>
      </c>
      <c r="BD500" s="235">
        <v>0</v>
      </c>
      <c r="BE500" s="233">
        <v>-1700</v>
      </c>
      <c r="BF500" s="234">
        <v>-1700</v>
      </c>
      <c r="BG500" s="234">
        <v>-362</v>
      </c>
      <c r="BH500" s="235">
        <v>-1338</v>
      </c>
      <c r="BI500" s="233">
        <v>-362</v>
      </c>
      <c r="BJ500" s="234">
        <v>-362</v>
      </c>
      <c r="BK500" s="234">
        <v>-362</v>
      </c>
      <c r="BL500" s="234">
        <v>-252</v>
      </c>
      <c r="BM500" s="234">
        <v>0</v>
      </c>
      <c r="BN500" s="235">
        <v>0</v>
      </c>
      <c r="BO500" s="233">
        <v>-73</v>
      </c>
      <c r="BP500" s="234">
        <v>-64</v>
      </c>
      <c r="BQ500" s="234">
        <v>-9</v>
      </c>
      <c r="BR500" s="235">
        <v>-55</v>
      </c>
      <c r="BS500" s="233">
        <v>-9</v>
      </c>
      <c r="BT500" s="234">
        <v>-9</v>
      </c>
      <c r="BU500" s="234">
        <v>-9</v>
      </c>
      <c r="BV500" s="234">
        <v>-9</v>
      </c>
      <c r="BW500" s="234">
        <v>-9</v>
      </c>
      <c r="BX500" s="235">
        <v>-10</v>
      </c>
    </row>
    <row r="501" spans="1:76">
      <c r="A501" s="186" t="s">
        <v>1318</v>
      </c>
      <c r="B501" s="187">
        <v>0</v>
      </c>
      <c r="C501" s="187">
        <v>0</v>
      </c>
      <c r="D501" s="186">
        <v>147</v>
      </c>
      <c r="E501" s="186">
        <v>150</v>
      </c>
      <c r="F501" s="187">
        <v>47234</v>
      </c>
      <c r="G501" s="187">
        <v>41606</v>
      </c>
      <c r="H501" s="195">
        <v>9759</v>
      </c>
      <c r="I501" s="187">
        <v>579.27</v>
      </c>
      <c r="J501" s="187">
        <v>-4796</v>
      </c>
      <c r="K501" s="187">
        <v>50116</v>
      </c>
      <c r="L501" s="187">
        <v>44532</v>
      </c>
      <c r="M501" s="187">
        <v>42260</v>
      </c>
      <c r="N501" s="187">
        <v>53043</v>
      </c>
      <c r="O501" s="187">
        <v>8625</v>
      </c>
      <c r="P501" s="187">
        <v>1779.8599999999994</v>
      </c>
      <c r="Q501" s="187">
        <v>0</v>
      </c>
      <c r="R501" s="187">
        <v>-4078</v>
      </c>
      <c r="S501" s="187">
        <v>-234</v>
      </c>
      <c r="T501" s="187">
        <v>464.85999999999945</v>
      </c>
      <c r="U501" s="187">
        <v>0</v>
      </c>
      <c r="V501" s="187">
        <v>-646</v>
      </c>
      <c r="W501" s="187">
        <v>3620</v>
      </c>
      <c r="X501" s="187">
        <v>1176</v>
      </c>
      <c r="Y501" s="187">
        <v>0</v>
      </c>
      <c r="Z501" s="187">
        <v>0</v>
      </c>
      <c r="AA501" s="187">
        <v>-646</v>
      </c>
      <c r="AB501" s="187">
        <v>-646</v>
      </c>
      <c r="AC501" s="187">
        <v>-646</v>
      </c>
      <c r="AD501" s="187">
        <v>-646</v>
      </c>
      <c r="AE501" s="187">
        <v>-646</v>
      </c>
      <c r="AF501" s="187">
        <v>-1566</v>
      </c>
      <c r="AG501" s="175">
        <v>8.9</v>
      </c>
      <c r="AH501" s="188">
        <v>551</v>
      </c>
      <c r="AI501" s="92">
        <f t="shared" si="47"/>
        <v>0</v>
      </c>
      <c r="AJ501" s="198">
        <v>-162</v>
      </c>
      <c r="AK501" s="196">
        <v>-26</v>
      </c>
      <c r="AL501" s="197">
        <v>-458</v>
      </c>
      <c r="AN501" s="174">
        <f t="shared" si="42"/>
        <v>9758.8599999999988</v>
      </c>
      <c r="AO501" s="174">
        <f t="shared" si="43"/>
        <v>0.14000000000123691</v>
      </c>
      <c r="AQ501" s="92">
        <f t="shared" si="44"/>
        <v>47234</v>
      </c>
      <c r="AR501" s="92">
        <f t="shared" si="45"/>
        <v>0</v>
      </c>
      <c r="AS501" s="92">
        <f t="shared" si="46"/>
        <v>5627.9999999999991</v>
      </c>
      <c r="AU501" s="233">
        <v>-234</v>
      </c>
      <c r="AV501" s="234">
        <v>-234</v>
      </c>
      <c r="AW501" s="234">
        <v>-26</v>
      </c>
      <c r="AX501" s="235">
        <v>-208</v>
      </c>
      <c r="AY501" s="233">
        <v>-26</v>
      </c>
      <c r="AZ501" s="234">
        <v>-26</v>
      </c>
      <c r="BA501" s="234">
        <v>-26</v>
      </c>
      <c r="BB501" s="234">
        <v>-26</v>
      </c>
      <c r="BC501" s="234">
        <v>-26</v>
      </c>
      <c r="BD501" s="235">
        <v>-78</v>
      </c>
      <c r="BE501" s="233">
        <v>-4078</v>
      </c>
      <c r="BF501" s="234">
        <v>-4078</v>
      </c>
      <c r="BG501" s="234">
        <v>-458</v>
      </c>
      <c r="BH501" s="235">
        <v>-3620</v>
      </c>
      <c r="BI501" s="233">
        <v>-458</v>
      </c>
      <c r="BJ501" s="234">
        <v>-458</v>
      </c>
      <c r="BK501" s="234">
        <v>-458</v>
      </c>
      <c r="BL501" s="234">
        <v>-458</v>
      </c>
      <c r="BM501" s="234">
        <v>-458</v>
      </c>
      <c r="BN501" s="235">
        <v>-1330</v>
      </c>
      <c r="BO501" s="233">
        <v>-1292</v>
      </c>
      <c r="BP501" s="234">
        <v>-1130</v>
      </c>
      <c r="BQ501" s="234">
        <v>-162</v>
      </c>
      <c r="BR501" s="235">
        <v>-968</v>
      </c>
      <c r="BS501" s="233">
        <v>-162</v>
      </c>
      <c r="BT501" s="234">
        <v>-162</v>
      </c>
      <c r="BU501" s="234">
        <v>-162</v>
      </c>
      <c r="BV501" s="234">
        <v>-162</v>
      </c>
      <c r="BW501" s="234">
        <v>-162</v>
      </c>
      <c r="BX501" s="235">
        <v>-158</v>
      </c>
    </row>
    <row r="502" spans="1:76">
      <c r="A502" s="186" t="s">
        <v>1319</v>
      </c>
      <c r="B502" s="187">
        <v>0</v>
      </c>
      <c r="C502" s="187">
        <v>0</v>
      </c>
      <c r="D502" s="186">
        <v>8</v>
      </c>
      <c r="E502" s="186">
        <v>8</v>
      </c>
      <c r="F502" s="187">
        <v>6998</v>
      </c>
      <c r="G502" s="187">
        <v>11824</v>
      </c>
      <c r="H502" s="195">
        <v>2038</v>
      </c>
      <c r="I502" s="187">
        <v>1.3700000000000045</v>
      </c>
      <c r="J502" s="187">
        <v>-7370</v>
      </c>
      <c r="K502" s="187">
        <v>7831</v>
      </c>
      <c r="L502" s="187">
        <v>6287</v>
      </c>
      <c r="M502" s="187">
        <v>5846</v>
      </c>
      <c r="N502" s="187">
        <v>8469</v>
      </c>
      <c r="O502" s="187">
        <v>2287</v>
      </c>
      <c r="P502" s="187">
        <v>500.74</v>
      </c>
      <c r="Q502" s="187">
        <v>0</v>
      </c>
      <c r="R502" s="187">
        <v>-7331</v>
      </c>
      <c r="S502" s="187">
        <v>-210</v>
      </c>
      <c r="T502" s="187">
        <v>72.740000000000009</v>
      </c>
      <c r="U502" s="187">
        <v>0</v>
      </c>
      <c r="V502" s="187">
        <v>-750</v>
      </c>
      <c r="W502" s="187">
        <v>6658</v>
      </c>
      <c r="X502" s="187">
        <v>712</v>
      </c>
      <c r="Y502" s="187">
        <v>0</v>
      </c>
      <c r="Z502" s="187">
        <v>0</v>
      </c>
      <c r="AA502" s="187">
        <v>-750</v>
      </c>
      <c r="AB502" s="187">
        <v>-750</v>
      </c>
      <c r="AC502" s="187">
        <v>-750</v>
      </c>
      <c r="AD502" s="187">
        <v>-750</v>
      </c>
      <c r="AE502" s="187">
        <v>-750</v>
      </c>
      <c r="AF502" s="187">
        <v>-3620</v>
      </c>
      <c r="AG502" s="175">
        <v>10.9</v>
      </c>
      <c r="AH502" s="188">
        <v>461</v>
      </c>
      <c r="AI502" s="92">
        <f t="shared" si="47"/>
        <v>0</v>
      </c>
      <c r="AJ502" s="198">
        <v>-58</v>
      </c>
      <c r="AK502" s="196">
        <v>-19</v>
      </c>
      <c r="AL502" s="197">
        <v>-673</v>
      </c>
      <c r="AN502" s="174">
        <f t="shared" si="42"/>
        <v>2037.7399999999998</v>
      </c>
      <c r="AO502" s="174">
        <f t="shared" si="43"/>
        <v>0.26000000000021828</v>
      </c>
      <c r="AQ502" s="92">
        <f t="shared" si="44"/>
        <v>6998</v>
      </c>
      <c r="AR502" s="92">
        <f t="shared" si="45"/>
        <v>0</v>
      </c>
      <c r="AS502" s="92">
        <f t="shared" si="46"/>
        <v>-4826</v>
      </c>
      <c r="AU502" s="233">
        <v>-210</v>
      </c>
      <c r="AV502" s="234">
        <v>-210</v>
      </c>
      <c r="AW502" s="234">
        <v>-19</v>
      </c>
      <c r="AX502" s="235">
        <v>-191</v>
      </c>
      <c r="AY502" s="233">
        <v>-19</v>
      </c>
      <c r="AZ502" s="234">
        <v>-19</v>
      </c>
      <c r="BA502" s="234">
        <v>-19</v>
      </c>
      <c r="BB502" s="234">
        <v>-19</v>
      </c>
      <c r="BC502" s="234">
        <v>-19</v>
      </c>
      <c r="BD502" s="235">
        <v>-96</v>
      </c>
      <c r="BE502" s="233">
        <v>-7331</v>
      </c>
      <c r="BF502" s="234">
        <v>-7331</v>
      </c>
      <c r="BG502" s="234">
        <v>-673</v>
      </c>
      <c r="BH502" s="235">
        <v>-6658</v>
      </c>
      <c r="BI502" s="233">
        <v>-673</v>
      </c>
      <c r="BJ502" s="234">
        <v>-673</v>
      </c>
      <c r="BK502" s="234">
        <v>-673</v>
      </c>
      <c r="BL502" s="234">
        <v>-673</v>
      </c>
      <c r="BM502" s="234">
        <v>-673</v>
      </c>
      <c r="BN502" s="235">
        <v>-3293</v>
      </c>
      <c r="BO502" s="233">
        <v>-637</v>
      </c>
      <c r="BP502" s="234">
        <v>-579</v>
      </c>
      <c r="BQ502" s="234">
        <v>-58</v>
      </c>
      <c r="BR502" s="235">
        <v>-521</v>
      </c>
      <c r="BS502" s="233">
        <v>-58</v>
      </c>
      <c r="BT502" s="234">
        <v>-58</v>
      </c>
      <c r="BU502" s="234">
        <v>-58</v>
      </c>
      <c r="BV502" s="234">
        <v>-58</v>
      </c>
      <c r="BW502" s="234">
        <v>-58</v>
      </c>
      <c r="BX502" s="235">
        <v>-231</v>
      </c>
    </row>
    <row r="503" spans="1:76">
      <c r="A503" s="186" t="s">
        <v>1320</v>
      </c>
      <c r="B503" s="187">
        <v>0</v>
      </c>
      <c r="C503" s="187">
        <v>0</v>
      </c>
      <c r="D503" s="186">
        <v>28</v>
      </c>
      <c r="E503" s="186">
        <v>30</v>
      </c>
      <c r="F503" s="187">
        <v>20122</v>
      </c>
      <c r="G503" s="187">
        <v>10417</v>
      </c>
      <c r="H503" s="195">
        <v>3520</v>
      </c>
      <c r="I503" s="187">
        <v>3.1600000000000108</v>
      </c>
      <c r="J503" s="187">
        <v>5460</v>
      </c>
      <c r="K503" s="187">
        <v>22041</v>
      </c>
      <c r="L503" s="187">
        <v>18229</v>
      </c>
      <c r="M503" s="187">
        <v>17363</v>
      </c>
      <c r="N503" s="187">
        <v>23348</v>
      </c>
      <c r="O503" s="187">
        <v>2515</v>
      </c>
      <c r="P503" s="187">
        <v>460</v>
      </c>
      <c r="Q503" s="187">
        <v>0</v>
      </c>
      <c r="R503" s="187">
        <v>6607</v>
      </c>
      <c r="S503" s="187">
        <v>123</v>
      </c>
      <c r="T503" s="187">
        <v>0</v>
      </c>
      <c r="U503" s="187">
        <v>0</v>
      </c>
      <c r="V503" s="187">
        <v>545</v>
      </c>
      <c r="W503" s="187">
        <v>0</v>
      </c>
      <c r="X503" s="187">
        <v>653</v>
      </c>
      <c r="Y503" s="187">
        <v>6001</v>
      </c>
      <c r="Z503" s="187">
        <v>112</v>
      </c>
      <c r="AA503" s="187">
        <v>545</v>
      </c>
      <c r="AB503" s="187">
        <v>545</v>
      </c>
      <c r="AC503" s="187">
        <v>545</v>
      </c>
      <c r="AD503" s="187">
        <v>545</v>
      </c>
      <c r="AE503" s="187">
        <v>545</v>
      </c>
      <c r="AF503" s="187">
        <v>2735</v>
      </c>
      <c r="AG503" s="175">
        <v>10.9</v>
      </c>
      <c r="AH503" s="188">
        <v>462</v>
      </c>
      <c r="AI503" s="92">
        <f t="shared" si="47"/>
        <v>0</v>
      </c>
      <c r="AJ503" s="198">
        <v>-72</v>
      </c>
      <c r="AK503" s="196">
        <v>11</v>
      </c>
      <c r="AL503" s="197">
        <v>606</v>
      </c>
      <c r="AN503" s="174">
        <f t="shared" si="42"/>
        <v>3520</v>
      </c>
      <c r="AO503" s="174">
        <f t="shared" si="43"/>
        <v>0</v>
      </c>
      <c r="AQ503" s="92">
        <f t="shared" si="44"/>
        <v>20122</v>
      </c>
      <c r="AR503" s="92">
        <f t="shared" si="45"/>
        <v>0</v>
      </c>
      <c r="AS503" s="92">
        <f t="shared" si="46"/>
        <v>9705</v>
      </c>
      <c r="AU503" s="233">
        <v>123</v>
      </c>
      <c r="AV503" s="234">
        <v>123</v>
      </c>
      <c r="AW503" s="234">
        <v>11</v>
      </c>
      <c r="AX503" s="235">
        <v>112</v>
      </c>
      <c r="AY503" s="233">
        <v>11</v>
      </c>
      <c r="AZ503" s="234">
        <v>11</v>
      </c>
      <c r="BA503" s="234">
        <v>11</v>
      </c>
      <c r="BB503" s="234">
        <v>11</v>
      </c>
      <c r="BC503" s="234">
        <v>11</v>
      </c>
      <c r="BD503" s="235">
        <v>57</v>
      </c>
      <c r="BE503" s="233">
        <v>6607</v>
      </c>
      <c r="BF503" s="234">
        <v>6607</v>
      </c>
      <c r="BG503" s="234">
        <v>606</v>
      </c>
      <c r="BH503" s="235">
        <v>6001</v>
      </c>
      <c r="BI503" s="233">
        <v>606</v>
      </c>
      <c r="BJ503" s="234">
        <v>606</v>
      </c>
      <c r="BK503" s="234">
        <v>606</v>
      </c>
      <c r="BL503" s="234">
        <v>606</v>
      </c>
      <c r="BM503" s="234">
        <v>606</v>
      </c>
      <c r="BN503" s="235">
        <v>2971</v>
      </c>
      <c r="BO503" s="233">
        <v>-797</v>
      </c>
      <c r="BP503" s="234">
        <v>-725</v>
      </c>
      <c r="BQ503" s="234">
        <v>-72</v>
      </c>
      <c r="BR503" s="235">
        <v>-653</v>
      </c>
      <c r="BS503" s="233">
        <v>-72</v>
      </c>
      <c r="BT503" s="234">
        <v>-72</v>
      </c>
      <c r="BU503" s="234">
        <v>-72</v>
      </c>
      <c r="BV503" s="234">
        <v>-72</v>
      </c>
      <c r="BW503" s="234">
        <v>-72</v>
      </c>
      <c r="BX503" s="235">
        <v>-293</v>
      </c>
    </row>
    <row r="504" spans="1:76">
      <c r="A504" s="186" t="s">
        <v>1321</v>
      </c>
      <c r="B504" s="187">
        <v>0</v>
      </c>
      <c r="C504" s="187">
        <v>0</v>
      </c>
      <c r="D504" s="186">
        <v>0</v>
      </c>
      <c r="E504" s="186">
        <v>0</v>
      </c>
      <c r="F504" s="187">
        <v>0</v>
      </c>
      <c r="G504" s="187">
        <v>0</v>
      </c>
      <c r="H504" s="195">
        <v>0</v>
      </c>
      <c r="I504" s="187">
        <v>0</v>
      </c>
      <c r="J504" s="187">
        <v>0</v>
      </c>
      <c r="K504" s="187">
        <v>0</v>
      </c>
      <c r="L504" s="187">
        <v>0</v>
      </c>
      <c r="M504" s="187">
        <v>0</v>
      </c>
      <c r="N504" s="187">
        <v>0</v>
      </c>
      <c r="O504" s="187">
        <v>0</v>
      </c>
      <c r="P504" s="187">
        <v>0</v>
      </c>
      <c r="Q504" s="187">
        <v>0</v>
      </c>
      <c r="R504" s="187">
        <v>0</v>
      </c>
      <c r="S504" s="187">
        <v>0</v>
      </c>
      <c r="T504" s="187">
        <v>0</v>
      </c>
      <c r="U504" s="187">
        <v>0</v>
      </c>
      <c r="V504" s="187">
        <v>0</v>
      </c>
      <c r="W504" s="187">
        <v>0</v>
      </c>
      <c r="X504" s="187">
        <v>0</v>
      </c>
      <c r="Y504" s="187">
        <v>0</v>
      </c>
      <c r="Z504" s="187">
        <v>0</v>
      </c>
      <c r="AA504" s="187">
        <v>0</v>
      </c>
      <c r="AB504" s="187">
        <v>0</v>
      </c>
      <c r="AC504" s="187">
        <v>0</v>
      </c>
      <c r="AD504" s="187">
        <v>0</v>
      </c>
      <c r="AE504" s="187">
        <v>0</v>
      </c>
      <c r="AF504" s="187">
        <v>0</v>
      </c>
      <c r="AG504" s="175">
        <v>1</v>
      </c>
      <c r="AH504" s="188">
        <v>463</v>
      </c>
      <c r="AI504" s="92">
        <f t="shared" si="47"/>
        <v>0</v>
      </c>
      <c r="AJ504" s="198">
        <v>0</v>
      </c>
      <c r="AK504" s="196">
        <v>0</v>
      </c>
      <c r="AL504" s="197">
        <v>0</v>
      </c>
      <c r="AN504" s="174">
        <f t="shared" si="42"/>
        <v>0</v>
      </c>
      <c r="AO504" s="174">
        <f t="shared" si="43"/>
        <v>0</v>
      </c>
      <c r="AQ504" s="92">
        <f t="shared" si="44"/>
        <v>0</v>
      </c>
      <c r="AR504" s="92">
        <f t="shared" si="45"/>
        <v>0</v>
      </c>
      <c r="AS504" s="92">
        <f t="shared" si="46"/>
        <v>0</v>
      </c>
      <c r="AU504" s="233">
        <v>0</v>
      </c>
      <c r="AV504" s="234">
        <v>0</v>
      </c>
      <c r="AW504" s="234">
        <v>0</v>
      </c>
      <c r="AX504" s="235">
        <v>0</v>
      </c>
      <c r="AY504" s="233">
        <v>0</v>
      </c>
      <c r="AZ504" s="234">
        <v>0</v>
      </c>
      <c r="BA504" s="234">
        <v>0</v>
      </c>
      <c r="BB504" s="234">
        <v>0</v>
      </c>
      <c r="BC504" s="234">
        <v>0</v>
      </c>
      <c r="BD504" s="235">
        <v>0</v>
      </c>
      <c r="BE504" s="233">
        <v>0</v>
      </c>
      <c r="BF504" s="234">
        <v>0</v>
      </c>
      <c r="BG504" s="234">
        <v>0</v>
      </c>
      <c r="BH504" s="235">
        <v>0</v>
      </c>
      <c r="BI504" s="233">
        <v>0</v>
      </c>
      <c r="BJ504" s="234">
        <v>0</v>
      </c>
      <c r="BK504" s="234">
        <v>0</v>
      </c>
      <c r="BL504" s="234">
        <v>0</v>
      </c>
      <c r="BM504" s="234">
        <v>0</v>
      </c>
      <c r="BN504" s="235">
        <v>0</v>
      </c>
      <c r="BO504" s="233">
        <v>0</v>
      </c>
      <c r="BP504" s="234">
        <v>0</v>
      </c>
      <c r="BQ504" s="234">
        <v>0</v>
      </c>
      <c r="BR504" s="235">
        <v>0</v>
      </c>
      <c r="BS504" s="233">
        <v>0</v>
      </c>
      <c r="BT504" s="234">
        <v>0</v>
      </c>
      <c r="BU504" s="234">
        <v>0</v>
      </c>
      <c r="BV504" s="234">
        <v>0</v>
      </c>
      <c r="BW504" s="234">
        <v>0</v>
      </c>
      <c r="BX504" s="235">
        <v>0</v>
      </c>
    </row>
    <row r="505" spans="1:76">
      <c r="A505" s="186" t="s">
        <v>1322</v>
      </c>
      <c r="B505" s="187">
        <v>0</v>
      </c>
      <c r="C505" s="187">
        <v>0</v>
      </c>
      <c r="D505" s="186">
        <v>49</v>
      </c>
      <c r="E505" s="186">
        <v>52</v>
      </c>
      <c r="F505" s="187">
        <v>69749</v>
      </c>
      <c r="G505" s="187">
        <v>71924</v>
      </c>
      <c r="H505" s="195">
        <v>11324</v>
      </c>
      <c r="I505" s="187">
        <v>682.09999999999923</v>
      </c>
      <c r="J505" s="187">
        <v>-17158</v>
      </c>
      <c r="K505" s="187">
        <v>77040</v>
      </c>
      <c r="L505" s="187">
        <v>63160</v>
      </c>
      <c r="M505" s="187">
        <v>59142</v>
      </c>
      <c r="N505" s="187">
        <v>83024</v>
      </c>
      <c r="O505" s="187">
        <v>10105</v>
      </c>
      <c r="P505" s="187">
        <v>2908.1099999999997</v>
      </c>
      <c r="Q505" s="187">
        <v>0</v>
      </c>
      <c r="R505" s="187">
        <v>-17105</v>
      </c>
      <c r="S505" s="187">
        <v>2586</v>
      </c>
      <c r="T505" s="187">
        <v>669.1099999999999</v>
      </c>
      <c r="U505" s="187">
        <v>0</v>
      </c>
      <c r="V505" s="187">
        <v>-1689</v>
      </c>
      <c r="W505" s="187">
        <v>15605</v>
      </c>
      <c r="X505" s="187">
        <v>3912</v>
      </c>
      <c r="Y505" s="187">
        <v>0</v>
      </c>
      <c r="Z505" s="187">
        <v>2359</v>
      </c>
      <c r="AA505" s="187">
        <v>-1689</v>
      </c>
      <c r="AB505" s="187">
        <v>-1689</v>
      </c>
      <c r="AC505" s="187">
        <v>-1689</v>
      </c>
      <c r="AD505" s="187">
        <v>-1689</v>
      </c>
      <c r="AE505" s="187">
        <v>-1689</v>
      </c>
      <c r="AF505" s="187">
        <v>-8713</v>
      </c>
      <c r="AG505" s="175">
        <v>11.4</v>
      </c>
      <c r="AH505" s="188">
        <v>464</v>
      </c>
      <c r="AI505" s="92">
        <f t="shared" si="47"/>
        <v>0</v>
      </c>
      <c r="AJ505" s="198">
        <v>-416</v>
      </c>
      <c r="AK505" s="196">
        <v>227</v>
      </c>
      <c r="AL505" s="197">
        <v>-1500</v>
      </c>
      <c r="AN505" s="174">
        <f t="shared" si="42"/>
        <v>11324.11</v>
      </c>
      <c r="AO505" s="174">
        <f t="shared" si="43"/>
        <v>-0.11000000000058208</v>
      </c>
      <c r="AQ505" s="92">
        <f t="shared" si="44"/>
        <v>69749</v>
      </c>
      <c r="AR505" s="92">
        <f t="shared" si="45"/>
        <v>0</v>
      </c>
      <c r="AS505" s="92">
        <f t="shared" si="46"/>
        <v>-2174.9999999999991</v>
      </c>
      <c r="AU505" s="233">
        <v>2586</v>
      </c>
      <c r="AV505" s="234">
        <v>2586</v>
      </c>
      <c r="AW505" s="234">
        <v>227</v>
      </c>
      <c r="AX505" s="235">
        <v>2359</v>
      </c>
      <c r="AY505" s="233">
        <v>227</v>
      </c>
      <c r="AZ505" s="234">
        <v>227</v>
      </c>
      <c r="BA505" s="234">
        <v>227</v>
      </c>
      <c r="BB505" s="234">
        <v>227</v>
      </c>
      <c r="BC505" s="234">
        <v>227</v>
      </c>
      <c r="BD505" s="235">
        <v>1224</v>
      </c>
      <c r="BE505" s="233">
        <v>-17105</v>
      </c>
      <c r="BF505" s="234">
        <v>-17105</v>
      </c>
      <c r="BG505" s="234">
        <v>-1500</v>
      </c>
      <c r="BH505" s="235">
        <v>-15605</v>
      </c>
      <c r="BI505" s="233">
        <v>-1500</v>
      </c>
      <c r="BJ505" s="234">
        <v>-1500</v>
      </c>
      <c r="BK505" s="234">
        <v>-1500</v>
      </c>
      <c r="BL505" s="234">
        <v>-1500</v>
      </c>
      <c r="BM505" s="234">
        <v>-1500</v>
      </c>
      <c r="BN505" s="235">
        <v>-8105</v>
      </c>
      <c r="BO505" s="233">
        <v>-4744</v>
      </c>
      <c r="BP505" s="234">
        <v>-4328</v>
      </c>
      <c r="BQ505" s="234">
        <v>-416</v>
      </c>
      <c r="BR505" s="235">
        <v>-3912</v>
      </c>
      <c r="BS505" s="233">
        <v>-416</v>
      </c>
      <c r="BT505" s="234">
        <v>-416</v>
      </c>
      <c r="BU505" s="234">
        <v>-416</v>
      </c>
      <c r="BV505" s="234">
        <v>-416</v>
      </c>
      <c r="BW505" s="234">
        <v>-416</v>
      </c>
      <c r="BX505" s="235">
        <v>-1832</v>
      </c>
    </row>
    <row r="506" spans="1:76">
      <c r="A506" s="186" t="s">
        <v>1323</v>
      </c>
      <c r="B506" s="187">
        <v>0</v>
      </c>
      <c r="C506" s="187">
        <v>0</v>
      </c>
      <c r="D506" s="186">
        <v>0</v>
      </c>
      <c r="E506" s="186">
        <v>0</v>
      </c>
      <c r="F506" s="187">
        <v>0</v>
      </c>
      <c r="G506" s="187">
        <v>0</v>
      </c>
      <c r="H506" s="195">
        <v>0</v>
      </c>
      <c r="I506" s="187">
        <v>0</v>
      </c>
      <c r="J506" s="187">
        <v>0</v>
      </c>
      <c r="K506" s="187">
        <v>0</v>
      </c>
      <c r="L506" s="187">
        <v>0</v>
      </c>
      <c r="M506" s="187">
        <v>0</v>
      </c>
      <c r="N506" s="187">
        <v>0</v>
      </c>
      <c r="O506" s="187">
        <v>0</v>
      </c>
      <c r="P506" s="187">
        <v>0</v>
      </c>
      <c r="Q506" s="187">
        <v>0</v>
      </c>
      <c r="R506" s="187">
        <v>0</v>
      </c>
      <c r="S506" s="187">
        <v>0</v>
      </c>
      <c r="T506" s="187">
        <v>0</v>
      </c>
      <c r="U506" s="187">
        <v>0</v>
      </c>
      <c r="V506" s="187">
        <v>0</v>
      </c>
      <c r="W506" s="187">
        <v>0</v>
      </c>
      <c r="X506" s="187">
        <v>0</v>
      </c>
      <c r="Y506" s="187">
        <v>0</v>
      </c>
      <c r="Z506" s="187">
        <v>0</v>
      </c>
      <c r="AA506" s="187">
        <v>0</v>
      </c>
      <c r="AB506" s="187">
        <v>0</v>
      </c>
      <c r="AC506" s="187">
        <v>0</v>
      </c>
      <c r="AD506" s="187">
        <v>0</v>
      </c>
      <c r="AE506" s="187">
        <v>0</v>
      </c>
      <c r="AF506" s="187">
        <v>0</v>
      </c>
      <c r="AG506" s="175">
        <v>1</v>
      </c>
      <c r="AH506" s="188">
        <v>465</v>
      </c>
      <c r="AI506" s="92">
        <f t="shared" si="47"/>
        <v>0</v>
      </c>
      <c r="AJ506" s="198">
        <v>0</v>
      </c>
      <c r="AK506" s="196">
        <v>0</v>
      </c>
      <c r="AL506" s="197">
        <v>0</v>
      </c>
      <c r="AN506" s="174">
        <f t="shared" si="42"/>
        <v>0</v>
      </c>
      <c r="AO506" s="174">
        <f t="shared" si="43"/>
        <v>0</v>
      </c>
      <c r="AQ506" s="92">
        <f t="shared" si="44"/>
        <v>0</v>
      </c>
      <c r="AR506" s="92">
        <f t="shared" si="45"/>
        <v>0</v>
      </c>
      <c r="AS506" s="92">
        <f t="shared" si="46"/>
        <v>0</v>
      </c>
      <c r="AU506" s="233">
        <v>0</v>
      </c>
      <c r="AV506" s="234">
        <v>0</v>
      </c>
      <c r="AW506" s="234">
        <v>0</v>
      </c>
      <c r="AX506" s="235">
        <v>0</v>
      </c>
      <c r="AY506" s="233">
        <v>0</v>
      </c>
      <c r="AZ506" s="234">
        <v>0</v>
      </c>
      <c r="BA506" s="234">
        <v>0</v>
      </c>
      <c r="BB506" s="234">
        <v>0</v>
      </c>
      <c r="BC506" s="234">
        <v>0</v>
      </c>
      <c r="BD506" s="235">
        <v>0</v>
      </c>
      <c r="BE506" s="233">
        <v>0</v>
      </c>
      <c r="BF506" s="234">
        <v>0</v>
      </c>
      <c r="BG506" s="234">
        <v>0</v>
      </c>
      <c r="BH506" s="235">
        <v>0</v>
      </c>
      <c r="BI506" s="233">
        <v>0</v>
      </c>
      <c r="BJ506" s="234">
        <v>0</v>
      </c>
      <c r="BK506" s="234">
        <v>0</v>
      </c>
      <c r="BL506" s="234">
        <v>0</v>
      </c>
      <c r="BM506" s="234">
        <v>0</v>
      </c>
      <c r="BN506" s="235">
        <v>0</v>
      </c>
      <c r="BO506" s="233">
        <v>0</v>
      </c>
      <c r="BP506" s="234">
        <v>0</v>
      </c>
      <c r="BQ506" s="234">
        <v>0</v>
      </c>
      <c r="BR506" s="235">
        <v>0</v>
      </c>
      <c r="BS506" s="233">
        <v>0</v>
      </c>
      <c r="BT506" s="234">
        <v>0</v>
      </c>
      <c r="BU506" s="234">
        <v>0</v>
      </c>
      <c r="BV506" s="234">
        <v>0</v>
      </c>
      <c r="BW506" s="234">
        <v>0</v>
      </c>
      <c r="BX506" s="235">
        <v>0</v>
      </c>
    </row>
    <row r="507" spans="1:76">
      <c r="A507" s="186" t="s">
        <v>1324</v>
      </c>
      <c r="B507" s="187">
        <v>0</v>
      </c>
      <c r="C507" s="187">
        <v>0</v>
      </c>
      <c r="D507" s="186">
        <v>8</v>
      </c>
      <c r="E507" s="186">
        <v>10</v>
      </c>
      <c r="F507" s="187">
        <v>28707</v>
      </c>
      <c r="G507" s="187">
        <v>29797</v>
      </c>
      <c r="H507" s="195">
        <v>2343</v>
      </c>
      <c r="I507" s="187">
        <v>632.55999999999995</v>
      </c>
      <c r="J507" s="187">
        <v>-3685</v>
      </c>
      <c r="K507" s="187">
        <v>30323</v>
      </c>
      <c r="L507" s="187">
        <v>27231</v>
      </c>
      <c r="M507" s="187">
        <v>26142</v>
      </c>
      <c r="N507" s="187">
        <v>31859</v>
      </c>
      <c r="O507" s="187">
        <v>1808</v>
      </c>
      <c r="P507" s="187">
        <v>1119.43</v>
      </c>
      <c r="Q507" s="187">
        <v>0</v>
      </c>
      <c r="R507" s="187">
        <v>-6006</v>
      </c>
      <c r="S507" s="187">
        <v>2312</v>
      </c>
      <c r="T507" s="187">
        <v>323.43000000000006</v>
      </c>
      <c r="U507" s="187">
        <v>0</v>
      </c>
      <c r="V507" s="187">
        <v>-584</v>
      </c>
      <c r="W507" s="187">
        <v>5246</v>
      </c>
      <c r="X507" s="187">
        <v>458</v>
      </c>
      <c r="Y507" s="187">
        <v>0</v>
      </c>
      <c r="Z507" s="187">
        <v>2019</v>
      </c>
      <c r="AA507" s="187">
        <v>-584</v>
      </c>
      <c r="AB507" s="187">
        <v>-584</v>
      </c>
      <c r="AC507" s="187">
        <v>-584</v>
      </c>
      <c r="AD507" s="187">
        <v>-574</v>
      </c>
      <c r="AE507" s="187">
        <v>-467</v>
      </c>
      <c r="AF507" s="187">
        <v>-892</v>
      </c>
      <c r="AG507" s="175">
        <v>7.9</v>
      </c>
      <c r="AH507" s="188">
        <v>466</v>
      </c>
      <c r="AI507" s="92">
        <f t="shared" si="47"/>
        <v>0</v>
      </c>
      <c r="AJ507" s="198">
        <v>-117</v>
      </c>
      <c r="AK507" s="196">
        <v>293</v>
      </c>
      <c r="AL507" s="197">
        <v>-760</v>
      </c>
      <c r="AN507" s="174">
        <f t="shared" si="42"/>
        <v>2343.4300000000003</v>
      </c>
      <c r="AO507" s="174">
        <f t="shared" si="43"/>
        <v>-0.43000000000029104</v>
      </c>
      <c r="AQ507" s="92">
        <f t="shared" si="44"/>
        <v>28707</v>
      </c>
      <c r="AR507" s="92">
        <f t="shared" si="45"/>
        <v>0</v>
      </c>
      <c r="AS507" s="92">
        <f t="shared" si="46"/>
        <v>-1089.9999999999998</v>
      </c>
      <c r="AU507" s="233">
        <v>2312</v>
      </c>
      <c r="AV507" s="234">
        <v>2312</v>
      </c>
      <c r="AW507" s="234">
        <v>293</v>
      </c>
      <c r="AX507" s="235">
        <v>2019</v>
      </c>
      <c r="AY507" s="233">
        <v>293</v>
      </c>
      <c r="AZ507" s="234">
        <v>293</v>
      </c>
      <c r="BA507" s="234">
        <v>293</v>
      </c>
      <c r="BB507" s="234">
        <v>293</v>
      </c>
      <c r="BC507" s="234">
        <v>293</v>
      </c>
      <c r="BD507" s="235">
        <v>554</v>
      </c>
      <c r="BE507" s="233">
        <v>-6006</v>
      </c>
      <c r="BF507" s="234">
        <v>-6006</v>
      </c>
      <c r="BG507" s="234">
        <v>-760</v>
      </c>
      <c r="BH507" s="235">
        <v>-5246</v>
      </c>
      <c r="BI507" s="233">
        <v>-760</v>
      </c>
      <c r="BJ507" s="234">
        <v>-760</v>
      </c>
      <c r="BK507" s="234">
        <v>-760</v>
      </c>
      <c r="BL507" s="234">
        <v>-760</v>
      </c>
      <c r="BM507" s="234">
        <v>-760</v>
      </c>
      <c r="BN507" s="235">
        <v>-1446</v>
      </c>
      <c r="BO507" s="233">
        <v>-692</v>
      </c>
      <c r="BP507" s="234">
        <v>-575</v>
      </c>
      <c r="BQ507" s="234">
        <v>-117</v>
      </c>
      <c r="BR507" s="235">
        <v>-458</v>
      </c>
      <c r="BS507" s="233">
        <v>-117</v>
      </c>
      <c r="BT507" s="234">
        <v>-117</v>
      </c>
      <c r="BU507" s="234">
        <v>-117</v>
      </c>
      <c r="BV507" s="234">
        <v>-107</v>
      </c>
      <c r="BW507" s="234">
        <v>0</v>
      </c>
      <c r="BX507" s="235">
        <v>0</v>
      </c>
    </row>
    <row r="508" spans="1:76">
      <c r="A508" s="186" t="s">
        <v>1325</v>
      </c>
      <c r="B508" s="187">
        <v>0</v>
      </c>
      <c r="C508" s="187">
        <v>0</v>
      </c>
      <c r="D508" s="186">
        <v>0</v>
      </c>
      <c r="E508" s="186">
        <v>0</v>
      </c>
      <c r="F508" s="187">
        <v>0</v>
      </c>
      <c r="G508" s="187">
        <v>16870</v>
      </c>
      <c r="H508" s="195">
        <v>-16663</v>
      </c>
      <c r="I508" s="187">
        <v>0</v>
      </c>
      <c r="J508" s="187">
        <v>-1151</v>
      </c>
      <c r="K508" s="187">
        <v>0</v>
      </c>
      <c r="L508" s="187">
        <v>0</v>
      </c>
      <c r="M508" s="187">
        <v>0</v>
      </c>
      <c r="N508" s="187">
        <v>0</v>
      </c>
      <c r="O508" s="187">
        <v>1533</v>
      </c>
      <c r="P508" s="187">
        <v>648.86</v>
      </c>
      <c r="Q508" s="187">
        <v>0</v>
      </c>
      <c r="R508" s="187">
        <v>-18714</v>
      </c>
      <c r="S508" s="187">
        <v>0</v>
      </c>
      <c r="T508" s="187">
        <v>337.86</v>
      </c>
      <c r="U508" s="187">
        <v>0</v>
      </c>
      <c r="V508" s="187">
        <v>-18845</v>
      </c>
      <c r="W508" s="187">
        <v>0</v>
      </c>
      <c r="X508" s="187">
        <v>1151</v>
      </c>
      <c r="Y508" s="187">
        <v>0</v>
      </c>
      <c r="Z508" s="187">
        <v>0</v>
      </c>
      <c r="AA508" s="187">
        <v>-131</v>
      </c>
      <c r="AB508" s="187">
        <v>-131</v>
      </c>
      <c r="AC508" s="187">
        <v>-131</v>
      </c>
      <c r="AD508" s="187">
        <v>-131</v>
      </c>
      <c r="AE508" s="187">
        <v>-131</v>
      </c>
      <c r="AF508" s="187">
        <v>-496</v>
      </c>
      <c r="AG508" s="175">
        <v>1</v>
      </c>
      <c r="AH508" s="188">
        <v>467</v>
      </c>
      <c r="AI508" s="92">
        <f t="shared" si="47"/>
        <v>0</v>
      </c>
      <c r="AJ508" s="198">
        <v>-131</v>
      </c>
      <c r="AK508" s="196">
        <v>0</v>
      </c>
      <c r="AL508" s="197">
        <v>-18714</v>
      </c>
      <c r="AN508" s="174">
        <f t="shared" si="42"/>
        <v>-16663.14</v>
      </c>
      <c r="AO508" s="174">
        <f t="shared" si="43"/>
        <v>0.13999999999941792</v>
      </c>
      <c r="AQ508" s="92">
        <f t="shared" si="44"/>
        <v>5.6843418860808015E-13</v>
      </c>
      <c r="AR508" s="92">
        <f t="shared" si="45"/>
        <v>5.6843418860808015E-13</v>
      </c>
      <c r="AS508" s="92">
        <f t="shared" si="46"/>
        <v>-16870</v>
      </c>
      <c r="AU508" s="233">
        <v>0</v>
      </c>
      <c r="AV508" s="234">
        <v>0</v>
      </c>
      <c r="AW508" s="234">
        <v>0</v>
      </c>
      <c r="AX508" s="235">
        <v>0</v>
      </c>
      <c r="AY508" s="233">
        <v>0</v>
      </c>
      <c r="AZ508" s="234">
        <v>0</v>
      </c>
      <c r="BA508" s="234">
        <v>0</v>
      </c>
      <c r="BB508" s="234">
        <v>0</v>
      </c>
      <c r="BC508" s="234">
        <v>0</v>
      </c>
      <c r="BD508" s="235">
        <v>0</v>
      </c>
      <c r="BE508" s="233">
        <v>-18714</v>
      </c>
      <c r="BF508" s="234">
        <v>-18714</v>
      </c>
      <c r="BG508" s="234">
        <v>-18714</v>
      </c>
      <c r="BH508" s="235">
        <v>0</v>
      </c>
      <c r="BI508" s="233">
        <v>0</v>
      </c>
      <c r="BJ508" s="234">
        <v>0</v>
      </c>
      <c r="BK508" s="234">
        <v>0</v>
      </c>
      <c r="BL508" s="234">
        <v>0</v>
      </c>
      <c r="BM508" s="234">
        <v>0</v>
      </c>
      <c r="BN508" s="235">
        <v>0</v>
      </c>
      <c r="BO508" s="233">
        <v>-1413</v>
      </c>
      <c r="BP508" s="234">
        <v>-1282</v>
      </c>
      <c r="BQ508" s="234">
        <v>-131</v>
      </c>
      <c r="BR508" s="235">
        <v>-1151</v>
      </c>
      <c r="BS508" s="233">
        <v>-131</v>
      </c>
      <c r="BT508" s="234">
        <v>-131</v>
      </c>
      <c r="BU508" s="234">
        <v>-131</v>
      </c>
      <c r="BV508" s="234">
        <v>-131</v>
      </c>
      <c r="BW508" s="234">
        <v>-131</v>
      </c>
      <c r="BX508" s="235">
        <v>-496</v>
      </c>
    </row>
    <row r="509" spans="1:76">
      <c r="A509" s="186" t="s">
        <v>1326</v>
      </c>
      <c r="B509" s="187">
        <v>0</v>
      </c>
      <c r="C509" s="187">
        <v>0</v>
      </c>
      <c r="D509" s="186">
        <v>37</v>
      </c>
      <c r="E509" s="186">
        <v>39</v>
      </c>
      <c r="F509" s="187">
        <v>112929</v>
      </c>
      <c r="G509" s="187">
        <v>108533</v>
      </c>
      <c r="H509" s="195">
        <v>12461</v>
      </c>
      <c r="I509" s="187">
        <v>513.58999999999901</v>
      </c>
      <c r="J509" s="187">
        <v>-12067</v>
      </c>
      <c r="K509" s="187">
        <v>120150</v>
      </c>
      <c r="L509" s="187">
        <v>105944</v>
      </c>
      <c r="M509" s="187">
        <v>101120</v>
      </c>
      <c r="N509" s="187">
        <v>126742</v>
      </c>
      <c r="O509" s="187">
        <v>9800</v>
      </c>
      <c r="P509" s="187">
        <v>4207.3399999999992</v>
      </c>
      <c r="Q509" s="187">
        <v>0</v>
      </c>
      <c r="R509" s="187">
        <v>-19167</v>
      </c>
      <c r="S509" s="187">
        <v>9842</v>
      </c>
      <c r="T509" s="187">
        <v>286.33999999999946</v>
      </c>
      <c r="U509" s="187">
        <v>0</v>
      </c>
      <c r="V509" s="187">
        <v>-1547</v>
      </c>
      <c r="W509" s="187">
        <v>17013</v>
      </c>
      <c r="X509" s="187">
        <v>3790</v>
      </c>
      <c r="Y509" s="187">
        <v>0</v>
      </c>
      <c r="Z509" s="187">
        <v>8736</v>
      </c>
      <c r="AA509" s="187">
        <v>-1547</v>
      </c>
      <c r="AB509" s="187">
        <v>-1547</v>
      </c>
      <c r="AC509" s="187">
        <v>-1547</v>
      </c>
      <c r="AD509" s="187">
        <v>-1547</v>
      </c>
      <c r="AE509" s="187">
        <v>-1547</v>
      </c>
      <c r="AF509" s="187">
        <v>-4332</v>
      </c>
      <c r="AG509" s="175">
        <v>8.9</v>
      </c>
      <c r="AH509" s="188">
        <v>468</v>
      </c>
      <c r="AI509" s="92">
        <f t="shared" si="47"/>
        <v>0</v>
      </c>
      <c r="AJ509" s="198">
        <v>-499</v>
      </c>
      <c r="AK509" s="196">
        <v>1106</v>
      </c>
      <c r="AL509" s="197">
        <v>-2154</v>
      </c>
      <c r="AN509" s="174">
        <f t="shared" si="42"/>
        <v>12460.34</v>
      </c>
      <c r="AO509" s="174">
        <f t="shared" si="43"/>
        <v>0.65999999999985448</v>
      </c>
      <c r="AQ509" s="92">
        <f t="shared" si="44"/>
        <v>112929</v>
      </c>
      <c r="AR509" s="92">
        <f t="shared" si="45"/>
        <v>0</v>
      </c>
      <c r="AS509" s="92">
        <f t="shared" si="46"/>
        <v>4396.0000000000009</v>
      </c>
      <c r="AU509" s="233">
        <v>9842</v>
      </c>
      <c r="AV509" s="234">
        <v>9842</v>
      </c>
      <c r="AW509" s="234">
        <v>1106</v>
      </c>
      <c r="AX509" s="235">
        <v>8736</v>
      </c>
      <c r="AY509" s="233">
        <v>1106</v>
      </c>
      <c r="AZ509" s="234">
        <v>1106</v>
      </c>
      <c r="BA509" s="234">
        <v>1106</v>
      </c>
      <c r="BB509" s="234">
        <v>1106</v>
      </c>
      <c r="BC509" s="234">
        <v>1106</v>
      </c>
      <c r="BD509" s="235">
        <v>3206</v>
      </c>
      <c r="BE509" s="233">
        <v>-19168</v>
      </c>
      <c r="BF509" s="234">
        <v>-19168</v>
      </c>
      <c r="BG509" s="234">
        <v>-2154</v>
      </c>
      <c r="BH509" s="235">
        <v>-17014</v>
      </c>
      <c r="BI509" s="233">
        <v>-2154</v>
      </c>
      <c r="BJ509" s="234">
        <v>-2154</v>
      </c>
      <c r="BK509" s="234">
        <v>-2154</v>
      </c>
      <c r="BL509" s="234">
        <v>-2154</v>
      </c>
      <c r="BM509" s="234">
        <v>-2154</v>
      </c>
      <c r="BN509" s="235">
        <v>-6244</v>
      </c>
      <c r="BO509" s="233">
        <v>-4788</v>
      </c>
      <c r="BP509" s="234">
        <v>-4289</v>
      </c>
      <c r="BQ509" s="234">
        <v>-499</v>
      </c>
      <c r="BR509" s="235">
        <v>-3790</v>
      </c>
      <c r="BS509" s="233">
        <v>-499</v>
      </c>
      <c r="BT509" s="234">
        <v>-499</v>
      </c>
      <c r="BU509" s="234">
        <v>-499</v>
      </c>
      <c r="BV509" s="234">
        <v>-499</v>
      </c>
      <c r="BW509" s="234">
        <v>-499</v>
      </c>
      <c r="BX509" s="235">
        <v>-1295</v>
      </c>
    </row>
    <row r="510" spans="1:76">
      <c r="A510" s="186" t="s">
        <v>1327</v>
      </c>
      <c r="B510" s="187">
        <v>1</v>
      </c>
      <c r="C510" s="187">
        <v>0</v>
      </c>
      <c r="D510" s="186">
        <v>14</v>
      </c>
      <c r="E510" s="186">
        <v>14</v>
      </c>
      <c r="F510" s="187">
        <v>67224</v>
      </c>
      <c r="G510" s="187">
        <v>44348</v>
      </c>
      <c r="H510" s="195">
        <v>12413</v>
      </c>
      <c r="I510" s="187">
        <v>11473.369999999999</v>
      </c>
      <c r="J510" s="187">
        <v>19958</v>
      </c>
      <c r="K510" s="187">
        <v>70793</v>
      </c>
      <c r="L510" s="187">
        <v>63797</v>
      </c>
      <c r="M510" s="187">
        <v>62075</v>
      </c>
      <c r="N510" s="187">
        <v>73129</v>
      </c>
      <c r="O510" s="187">
        <v>3416</v>
      </c>
      <c r="P510" s="187">
        <v>1508.1800000000003</v>
      </c>
      <c r="Q510" s="187">
        <v>5274</v>
      </c>
      <c r="R510" s="187">
        <v>24488</v>
      </c>
      <c r="S510" s="187">
        <v>-1010</v>
      </c>
      <c r="T510" s="187">
        <v>10800.18</v>
      </c>
      <c r="U510" s="187">
        <v>5274</v>
      </c>
      <c r="V510" s="187">
        <v>2215</v>
      </c>
      <c r="W510" s="187">
        <v>0</v>
      </c>
      <c r="X510" s="187">
        <v>2056</v>
      </c>
      <c r="Y510" s="187">
        <v>22014</v>
      </c>
      <c r="Z510" s="187">
        <v>0</v>
      </c>
      <c r="AA510" s="187">
        <v>2215</v>
      </c>
      <c r="AB510" s="187">
        <v>2215</v>
      </c>
      <c r="AC510" s="187">
        <v>2215</v>
      </c>
      <c r="AD510" s="187">
        <v>2215</v>
      </c>
      <c r="AE510" s="187">
        <v>2215</v>
      </c>
      <c r="AF510" s="187">
        <v>8883</v>
      </c>
      <c r="AG510" s="175">
        <v>9.9</v>
      </c>
      <c r="AH510" s="188">
        <v>469</v>
      </c>
      <c r="AI510" s="92">
        <f t="shared" si="47"/>
        <v>0</v>
      </c>
      <c r="AJ510" s="198">
        <v>-157</v>
      </c>
      <c r="AK510" s="196">
        <v>-102</v>
      </c>
      <c r="AL510" s="197">
        <v>2474</v>
      </c>
      <c r="AN510" s="174">
        <f t="shared" si="42"/>
        <v>12413.18</v>
      </c>
      <c r="AO510" s="174">
        <f t="shared" si="43"/>
        <v>-0.18000000000029104</v>
      </c>
      <c r="AQ510" s="92">
        <f t="shared" si="44"/>
        <v>67224</v>
      </c>
      <c r="AR510" s="92">
        <f t="shared" si="45"/>
        <v>0</v>
      </c>
      <c r="AS510" s="92">
        <f t="shared" si="46"/>
        <v>22876</v>
      </c>
      <c r="AU510" s="233">
        <v>-1010</v>
      </c>
      <c r="AV510" s="234">
        <v>-1010</v>
      </c>
      <c r="AW510" s="234">
        <v>-102</v>
      </c>
      <c r="AX510" s="235">
        <v>-908</v>
      </c>
      <c r="AY510" s="233">
        <v>-102</v>
      </c>
      <c r="AZ510" s="234">
        <v>-102</v>
      </c>
      <c r="BA510" s="234">
        <v>-102</v>
      </c>
      <c r="BB510" s="234">
        <v>-102</v>
      </c>
      <c r="BC510" s="234">
        <v>-102</v>
      </c>
      <c r="BD510" s="235">
        <v>-398</v>
      </c>
      <c r="BE510" s="233">
        <v>24488</v>
      </c>
      <c r="BF510" s="234">
        <v>24488</v>
      </c>
      <c r="BG510" s="234">
        <v>2474</v>
      </c>
      <c r="BH510" s="235">
        <v>22014</v>
      </c>
      <c r="BI510" s="233">
        <v>2474</v>
      </c>
      <c r="BJ510" s="234">
        <v>2474</v>
      </c>
      <c r="BK510" s="234">
        <v>2474</v>
      </c>
      <c r="BL510" s="234">
        <v>2474</v>
      </c>
      <c r="BM510" s="234">
        <v>2474</v>
      </c>
      <c r="BN510" s="235">
        <v>9644</v>
      </c>
      <c r="BO510" s="233">
        <v>-1462</v>
      </c>
      <c r="BP510" s="234">
        <v>-1305</v>
      </c>
      <c r="BQ510" s="234">
        <v>-157</v>
      </c>
      <c r="BR510" s="235">
        <v>-1148</v>
      </c>
      <c r="BS510" s="233">
        <v>-157</v>
      </c>
      <c r="BT510" s="234">
        <v>-157</v>
      </c>
      <c r="BU510" s="234">
        <v>-157</v>
      </c>
      <c r="BV510" s="234">
        <v>-157</v>
      </c>
      <c r="BW510" s="234">
        <v>-157</v>
      </c>
      <c r="BX510" s="235">
        <v>-363</v>
      </c>
    </row>
    <row r="511" spans="1:76">
      <c r="A511" s="186" t="s">
        <v>1328</v>
      </c>
      <c r="B511" s="187">
        <v>0</v>
      </c>
      <c r="C511" s="187">
        <v>0</v>
      </c>
      <c r="D511" s="186">
        <v>1</v>
      </c>
      <c r="E511" s="186">
        <v>1</v>
      </c>
      <c r="F511" s="187">
        <v>0</v>
      </c>
      <c r="G511" s="187">
        <v>0</v>
      </c>
      <c r="H511" s="195">
        <v>0</v>
      </c>
      <c r="I511" s="187">
        <v>0</v>
      </c>
      <c r="J511" s="187">
        <v>0</v>
      </c>
      <c r="K511" s="187">
        <v>0</v>
      </c>
      <c r="L511" s="187">
        <v>0</v>
      </c>
      <c r="M511" s="187">
        <v>0</v>
      </c>
      <c r="N511" s="187">
        <v>0</v>
      </c>
      <c r="O511" s="187">
        <v>0</v>
      </c>
      <c r="P511" s="187">
        <v>0</v>
      </c>
      <c r="Q511" s="187">
        <v>0</v>
      </c>
      <c r="R511" s="187">
        <v>0</v>
      </c>
      <c r="S511" s="187">
        <v>0</v>
      </c>
      <c r="T511" s="187">
        <v>0</v>
      </c>
      <c r="U511" s="187">
        <v>0</v>
      </c>
      <c r="V511" s="187">
        <v>0</v>
      </c>
      <c r="W511" s="187">
        <v>0</v>
      </c>
      <c r="X511" s="187">
        <v>0</v>
      </c>
      <c r="Y511" s="187">
        <v>0</v>
      </c>
      <c r="Z511" s="187">
        <v>0</v>
      </c>
      <c r="AA511" s="187">
        <v>0</v>
      </c>
      <c r="AB511" s="187">
        <v>0</v>
      </c>
      <c r="AC511" s="187">
        <v>0</v>
      </c>
      <c r="AD511" s="187">
        <v>0</v>
      </c>
      <c r="AE511" s="187">
        <v>0</v>
      </c>
      <c r="AF511" s="187">
        <v>0</v>
      </c>
      <c r="AG511" s="175">
        <v>8.1</v>
      </c>
      <c r="AH511" s="188">
        <v>35</v>
      </c>
      <c r="AI511" s="92">
        <f t="shared" si="47"/>
        <v>0</v>
      </c>
      <c r="AJ511" s="198">
        <v>0</v>
      </c>
      <c r="AK511" s="196">
        <v>0</v>
      </c>
      <c r="AL511" s="197">
        <v>0</v>
      </c>
      <c r="AN511" s="174">
        <f t="shared" si="42"/>
        <v>0</v>
      </c>
      <c r="AO511" s="174">
        <f t="shared" si="43"/>
        <v>0</v>
      </c>
      <c r="AQ511" s="92">
        <f t="shared" si="44"/>
        <v>0</v>
      </c>
      <c r="AR511" s="92">
        <f t="shared" si="45"/>
        <v>0</v>
      </c>
      <c r="AS511" s="92">
        <f t="shared" si="46"/>
        <v>0</v>
      </c>
      <c r="AU511" s="233">
        <v>0</v>
      </c>
      <c r="AV511" s="234">
        <v>0</v>
      </c>
      <c r="AW511" s="234">
        <v>0</v>
      </c>
      <c r="AX511" s="235">
        <v>0</v>
      </c>
      <c r="AY511" s="233">
        <v>0</v>
      </c>
      <c r="AZ511" s="234">
        <v>0</v>
      </c>
      <c r="BA511" s="234">
        <v>0</v>
      </c>
      <c r="BB511" s="234">
        <v>0</v>
      </c>
      <c r="BC511" s="234">
        <v>0</v>
      </c>
      <c r="BD511" s="235">
        <v>0</v>
      </c>
      <c r="BE511" s="233">
        <v>0</v>
      </c>
      <c r="BF511" s="234">
        <v>0</v>
      </c>
      <c r="BG511" s="234">
        <v>0</v>
      </c>
      <c r="BH511" s="235">
        <v>0</v>
      </c>
      <c r="BI511" s="233">
        <v>0</v>
      </c>
      <c r="BJ511" s="234">
        <v>0</v>
      </c>
      <c r="BK511" s="234">
        <v>0</v>
      </c>
      <c r="BL511" s="234">
        <v>0</v>
      </c>
      <c r="BM511" s="234">
        <v>0</v>
      </c>
      <c r="BN511" s="235">
        <v>0</v>
      </c>
      <c r="BO511" s="233">
        <v>0</v>
      </c>
      <c r="BP511" s="234">
        <v>0</v>
      </c>
      <c r="BQ511" s="234">
        <v>0</v>
      </c>
      <c r="BR511" s="235">
        <v>0</v>
      </c>
      <c r="BS511" s="233">
        <v>0</v>
      </c>
      <c r="BT511" s="234">
        <v>0</v>
      </c>
      <c r="BU511" s="234">
        <v>0</v>
      </c>
      <c r="BV511" s="234">
        <v>0</v>
      </c>
      <c r="BW511" s="234">
        <v>0</v>
      </c>
      <c r="BX511" s="235">
        <v>0</v>
      </c>
    </row>
    <row r="512" spans="1:76">
      <c r="A512" s="186" t="s">
        <v>827</v>
      </c>
      <c r="B512" s="187">
        <v>0</v>
      </c>
      <c r="C512" s="187">
        <v>0</v>
      </c>
      <c r="D512" s="186">
        <v>0</v>
      </c>
      <c r="E512" s="186">
        <v>0</v>
      </c>
      <c r="F512" s="187">
        <v>0</v>
      </c>
      <c r="G512" s="187">
        <v>0</v>
      </c>
      <c r="H512" s="195">
        <v>0</v>
      </c>
      <c r="I512" s="187">
        <v>0</v>
      </c>
      <c r="J512" s="187">
        <v>0</v>
      </c>
      <c r="K512" s="187">
        <v>0</v>
      </c>
      <c r="L512" s="187">
        <v>0</v>
      </c>
      <c r="M512" s="187">
        <v>0</v>
      </c>
      <c r="N512" s="187">
        <v>0</v>
      </c>
      <c r="O512" s="187">
        <v>0</v>
      </c>
      <c r="P512" s="187">
        <v>0</v>
      </c>
      <c r="Q512" s="187">
        <v>0</v>
      </c>
      <c r="R512" s="187">
        <v>0</v>
      </c>
      <c r="S512" s="187">
        <v>0</v>
      </c>
      <c r="T512" s="187">
        <v>0</v>
      </c>
      <c r="U512" s="187">
        <v>0</v>
      </c>
      <c r="V512" s="187">
        <v>0</v>
      </c>
      <c r="W512" s="187">
        <v>0</v>
      </c>
      <c r="X512" s="187">
        <v>0</v>
      </c>
      <c r="Y512" s="187">
        <v>0</v>
      </c>
      <c r="Z512" s="187">
        <v>0</v>
      </c>
      <c r="AA512" s="187">
        <v>0</v>
      </c>
      <c r="AB512" s="187">
        <v>0</v>
      </c>
      <c r="AC512" s="187">
        <v>0</v>
      </c>
      <c r="AD512" s="187">
        <v>0</v>
      </c>
      <c r="AE512" s="187">
        <v>0</v>
      </c>
      <c r="AF512" s="187">
        <v>0</v>
      </c>
      <c r="AG512" s="175">
        <v>1</v>
      </c>
      <c r="AH512" s="188">
        <v>181</v>
      </c>
      <c r="AI512" s="92">
        <f t="shared" si="47"/>
        <v>0</v>
      </c>
      <c r="AJ512" s="198">
        <v>0</v>
      </c>
      <c r="AK512" s="196">
        <v>0</v>
      </c>
      <c r="AL512" s="197">
        <v>0</v>
      </c>
      <c r="AN512" s="174">
        <f t="shared" si="42"/>
        <v>0</v>
      </c>
      <c r="AO512" s="174">
        <f t="shared" si="43"/>
        <v>0</v>
      </c>
      <c r="AQ512" s="92">
        <f t="shared" si="44"/>
        <v>0</v>
      </c>
      <c r="AR512" s="92">
        <f t="shared" si="45"/>
        <v>0</v>
      </c>
      <c r="AS512" s="92">
        <f t="shared" si="46"/>
        <v>0</v>
      </c>
      <c r="AU512" s="233">
        <v>0</v>
      </c>
      <c r="AV512" s="234">
        <v>0</v>
      </c>
      <c r="AW512" s="234">
        <v>0</v>
      </c>
      <c r="AX512" s="235">
        <v>0</v>
      </c>
      <c r="AY512" s="233">
        <v>0</v>
      </c>
      <c r="AZ512" s="234">
        <v>0</v>
      </c>
      <c r="BA512" s="234">
        <v>0</v>
      </c>
      <c r="BB512" s="234">
        <v>0</v>
      </c>
      <c r="BC512" s="234">
        <v>0</v>
      </c>
      <c r="BD512" s="235">
        <v>0</v>
      </c>
      <c r="BE512" s="233">
        <v>0</v>
      </c>
      <c r="BF512" s="234">
        <v>0</v>
      </c>
      <c r="BG512" s="234">
        <v>0</v>
      </c>
      <c r="BH512" s="235">
        <v>0</v>
      </c>
      <c r="BI512" s="233">
        <v>0</v>
      </c>
      <c r="BJ512" s="234">
        <v>0</v>
      </c>
      <c r="BK512" s="234">
        <v>0</v>
      </c>
      <c r="BL512" s="234">
        <v>0</v>
      </c>
      <c r="BM512" s="234">
        <v>0</v>
      </c>
      <c r="BN512" s="235">
        <v>0</v>
      </c>
      <c r="BO512" s="233">
        <v>0</v>
      </c>
      <c r="BP512" s="234">
        <v>0</v>
      </c>
      <c r="BQ512" s="234">
        <v>0</v>
      </c>
      <c r="BR512" s="235">
        <v>0</v>
      </c>
      <c r="BS512" s="233">
        <v>0</v>
      </c>
      <c r="BT512" s="234">
        <v>0</v>
      </c>
      <c r="BU512" s="234">
        <v>0</v>
      </c>
      <c r="BV512" s="234">
        <v>0</v>
      </c>
      <c r="BW512" s="234">
        <v>0</v>
      </c>
      <c r="BX512" s="235">
        <v>0</v>
      </c>
    </row>
    <row r="513" spans="1:76">
      <c r="A513" s="186" t="s">
        <v>1329</v>
      </c>
      <c r="B513" s="187">
        <v>0</v>
      </c>
      <c r="C513" s="187">
        <v>0</v>
      </c>
      <c r="D513" s="186">
        <v>7</v>
      </c>
      <c r="E513" s="186">
        <v>7</v>
      </c>
      <c r="F513" s="187">
        <v>11103</v>
      </c>
      <c r="G513" s="187">
        <v>18419</v>
      </c>
      <c r="H513" s="195">
        <v>1184</v>
      </c>
      <c r="I513" s="187">
        <v>3.0199999999999996</v>
      </c>
      <c r="J513" s="187">
        <v>-9348</v>
      </c>
      <c r="K513" s="187">
        <v>12188</v>
      </c>
      <c r="L513" s="187">
        <v>10077</v>
      </c>
      <c r="M513" s="187">
        <v>9450</v>
      </c>
      <c r="N513" s="187">
        <v>13098</v>
      </c>
      <c r="O513" s="187">
        <v>1533</v>
      </c>
      <c r="P513" s="187">
        <v>710</v>
      </c>
      <c r="Q513" s="187">
        <v>0</v>
      </c>
      <c r="R513" s="187">
        <v>-10376</v>
      </c>
      <c r="S513" s="187">
        <v>817</v>
      </c>
      <c r="T513" s="187">
        <v>0</v>
      </c>
      <c r="U513" s="187">
        <v>0</v>
      </c>
      <c r="V513" s="187">
        <v>-1059</v>
      </c>
      <c r="W513" s="187">
        <v>9328</v>
      </c>
      <c r="X513" s="187">
        <v>754</v>
      </c>
      <c r="Y513" s="187">
        <v>0</v>
      </c>
      <c r="Z513" s="187">
        <v>734</v>
      </c>
      <c r="AA513" s="187">
        <v>-1059</v>
      </c>
      <c r="AB513" s="187">
        <v>-1059</v>
      </c>
      <c r="AC513" s="187">
        <v>-1059</v>
      </c>
      <c r="AD513" s="187">
        <v>-1059</v>
      </c>
      <c r="AE513" s="187">
        <v>-1059</v>
      </c>
      <c r="AF513" s="187">
        <v>-4053</v>
      </c>
      <c r="AG513" s="175">
        <v>9.9</v>
      </c>
      <c r="AH513" s="188">
        <v>68</v>
      </c>
      <c r="AI513" s="92">
        <f t="shared" si="47"/>
        <v>0</v>
      </c>
      <c r="AJ513" s="198">
        <v>-94</v>
      </c>
      <c r="AK513" s="196">
        <v>83</v>
      </c>
      <c r="AL513" s="197">
        <v>-1048</v>
      </c>
      <c r="AN513" s="174">
        <f t="shared" si="42"/>
        <v>1184</v>
      </c>
      <c r="AO513" s="174">
        <f t="shared" si="43"/>
        <v>0</v>
      </c>
      <c r="AQ513" s="92">
        <f t="shared" si="44"/>
        <v>11103</v>
      </c>
      <c r="AR513" s="92">
        <f t="shared" si="45"/>
        <v>0</v>
      </c>
      <c r="AS513" s="92">
        <f t="shared" si="46"/>
        <v>-7316</v>
      </c>
      <c r="AU513" s="233">
        <v>817</v>
      </c>
      <c r="AV513" s="234">
        <v>817</v>
      </c>
      <c r="AW513" s="234">
        <v>83</v>
      </c>
      <c r="AX513" s="235">
        <v>734</v>
      </c>
      <c r="AY513" s="233">
        <v>83</v>
      </c>
      <c r="AZ513" s="234">
        <v>83</v>
      </c>
      <c r="BA513" s="234">
        <v>83</v>
      </c>
      <c r="BB513" s="234">
        <v>83</v>
      </c>
      <c r="BC513" s="234">
        <v>83</v>
      </c>
      <c r="BD513" s="235">
        <v>319</v>
      </c>
      <c r="BE513" s="233">
        <v>-10376</v>
      </c>
      <c r="BF513" s="234">
        <v>-10376</v>
      </c>
      <c r="BG513" s="234">
        <v>-1048</v>
      </c>
      <c r="BH513" s="235">
        <v>-9328</v>
      </c>
      <c r="BI513" s="233">
        <v>-1048</v>
      </c>
      <c r="BJ513" s="234">
        <v>-1048</v>
      </c>
      <c r="BK513" s="234">
        <v>-1048</v>
      </c>
      <c r="BL513" s="234">
        <v>-1048</v>
      </c>
      <c r="BM513" s="234">
        <v>-1048</v>
      </c>
      <c r="BN513" s="235">
        <v>-4088</v>
      </c>
      <c r="BO513" s="233">
        <v>-942</v>
      </c>
      <c r="BP513" s="234">
        <v>-848</v>
      </c>
      <c r="BQ513" s="234">
        <v>-94</v>
      </c>
      <c r="BR513" s="235">
        <v>-754</v>
      </c>
      <c r="BS513" s="233">
        <v>-94</v>
      </c>
      <c r="BT513" s="234">
        <v>-94</v>
      </c>
      <c r="BU513" s="234">
        <v>-94</v>
      </c>
      <c r="BV513" s="234">
        <v>-94</v>
      </c>
      <c r="BW513" s="234">
        <v>-94</v>
      </c>
      <c r="BX513" s="235">
        <v>-284</v>
      </c>
    </row>
    <row r="514" spans="1:76">
      <c r="A514" s="186" t="s">
        <v>1330</v>
      </c>
      <c r="B514" s="187">
        <v>0</v>
      </c>
      <c r="C514" s="187">
        <v>0</v>
      </c>
      <c r="D514" s="186">
        <v>0</v>
      </c>
      <c r="E514" s="186">
        <v>0</v>
      </c>
      <c r="F514" s="187">
        <v>0</v>
      </c>
      <c r="G514" s="187">
        <v>0</v>
      </c>
      <c r="H514" s="195">
        <v>0</v>
      </c>
      <c r="I514" s="187">
        <v>0</v>
      </c>
      <c r="J514" s="187">
        <v>0</v>
      </c>
      <c r="K514" s="187">
        <v>0</v>
      </c>
      <c r="L514" s="187">
        <v>0</v>
      </c>
      <c r="M514" s="187">
        <v>0</v>
      </c>
      <c r="N514" s="187">
        <v>0</v>
      </c>
      <c r="O514" s="187">
        <v>0</v>
      </c>
      <c r="P514" s="187">
        <v>0</v>
      </c>
      <c r="Q514" s="187">
        <v>0</v>
      </c>
      <c r="R514" s="187">
        <v>0</v>
      </c>
      <c r="S514" s="187">
        <v>0</v>
      </c>
      <c r="T514" s="187">
        <v>0</v>
      </c>
      <c r="U514" s="187">
        <v>0</v>
      </c>
      <c r="V514" s="187">
        <v>0</v>
      </c>
      <c r="W514" s="187">
        <v>0</v>
      </c>
      <c r="X514" s="187">
        <v>0</v>
      </c>
      <c r="Y514" s="187">
        <v>0</v>
      </c>
      <c r="Z514" s="187">
        <v>0</v>
      </c>
      <c r="AA514" s="187">
        <v>0</v>
      </c>
      <c r="AB514" s="187">
        <v>0</v>
      </c>
      <c r="AC514" s="187">
        <v>0</v>
      </c>
      <c r="AD514" s="187">
        <v>0</v>
      </c>
      <c r="AE514" s="187">
        <v>0</v>
      </c>
      <c r="AF514" s="187">
        <v>0</v>
      </c>
      <c r="AG514" s="175">
        <v>1</v>
      </c>
      <c r="AH514" s="188">
        <v>470</v>
      </c>
      <c r="AI514" s="92">
        <f t="shared" si="47"/>
        <v>0</v>
      </c>
      <c r="AJ514" s="198">
        <v>0</v>
      </c>
      <c r="AK514" s="196">
        <v>0</v>
      </c>
      <c r="AL514" s="197">
        <v>0</v>
      </c>
      <c r="AN514" s="174">
        <f t="shared" si="42"/>
        <v>0</v>
      </c>
      <c r="AO514" s="174">
        <f t="shared" si="43"/>
        <v>0</v>
      </c>
      <c r="AQ514" s="92">
        <f t="shared" si="44"/>
        <v>0</v>
      </c>
      <c r="AR514" s="92">
        <f t="shared" si="45"/>
        <v>0</v>
      </c>
      <c r="AS514" s="92">
        <f t="shared" si="46"/>
        <v>0</v>
      </c>
      <c r="AU514" s="233">
        <v>0</v>
      </c>
      <c r="AV514" s="234">
        <v>0</v>
      </c>
      <c r="AW514" s="234">
        <v>0</v>
      </c>
      <c r="AX514" s="235">
        <v>0</v>
      </c>
      <c r="AY514" s="233">
        <v>0</v>
      </c>
      <c r="AZ514" s="234">
        <v>0</v>
      </c>
      <c r="BA514" s="234">
        <v>0</v>
      </c>
      <c r="BB514" s="234">
        <v>0</v>
      </c>
      <c r="BC514" s="234">
        <v>0</v>
      </c>
      <c r="BD514" s="235">
        <v>0</v>
      </c>
      <c r="BE514" s="233">
        <v>0</v>
      </c>
      <c r="BF514" s="234">
        <v>0</v>
      </c>
      <c r="BG514" s="234">
        <v>0</v>
      </c>
      <c r="BH514" s="235">
        <v>0</v>
      </c>
      <c r="BI514" s="233">
        <v>0</v>
      </c>
      <c r="BJ514" s="234">
        <v>0</v>
      </c>
      <c r="BK514" s="234">
        <v>0</v>
      </c>
      <c r="BL514" s="234">
        <v>0</v>
      </c>
      <c r="BM514" s="234">
        <v>0</v>
      </c>
      <c r="BN514" s="235">
        <v>0</v>
      </c>
      <c r="BO514" s="233">
        <v>0</v>
      </c>
      <c r="BP514" s="234">
        <v>0</v>
      </c>
      <c r="BQ514" s="234">
        <v>0</v>
      </c>
      <c r="BR514" s="235">
        <v>0</v>
      </c>
      <c r="BS514" s="233">
        <v>0</v>
      </c>
      <c r="BT514" s="234">
        <v>0</v>
      </c>
      <c r="BU514" s="234">
        <v>0</v>
      </c>
      <c r="BV514" s="234">
        <v>0</v>
      </c>
      <c r="BW514" s="234">
        <v>0</v>
      </c>
      <c r="BX514" s="235">
        <v>0</v>
      </c>
    </row>
    <row r="515" spans="1:76">
      <c r="A515" s="186" t="s">
        <v>1331</v>
      </c>
      <c r="B515" s="187">
        <v>0</v>
      </c>
      <c r="C515" s="187">
        <v>0</v>
      </c>
      <c r="D515" s="186">
        <v>17</v>
      </c>
      <c r="E515" s="186">
        <v>17</v>
      </c>
      <c r="F515" s="187">
        <v>46507</v>
      </c>
      <c r="G515" s="187">
        <v>47692</v>
      </c>
      <c r="H515" s="195">
        <v>4610</v>
      </c>
      <c r="I515" s="187">
        <v>332.7299999999999</v>
      </c>
      <c r="J515" s="187">
        <v>-7695</v>
      </c>
      <c r="K515" s="187">
        <v>49956</v>
      </c>
      <c r="L515" s="187">
        <v>43196</v>
      </c>
      <c r="M515" s="187">
        <v>40966</v>
      </c>
      <c r="N515" s="187">
        <v>53028</v>
      </c>
      <c r="O515" s="187">
        <v>3704</v>
      </c>
      <c r="P515" s="187">
        <v>1825.84</v>
      </c>
      <c r="Q515" s="187">
        <v>0</v>
      </c>
      <c r="R515" s="187">
        <v>-9508</v>
      </c>
      <c r="S515" s="187">
        <v>3024</v>
      </c>
      <c r="T515" s="187">
        <v>230.83999999999992</v>
      </c>
      <c r="U515" s="187">
        <v>0</v>
      </c>
      <c r="V515" s="187">
        <v>-920</v>
      </c>
      <c r="W515" s="187">
        <v>8507</v>
      </c>
      <c r="X515" s="187">
        <v>1894</v>
      </c>
      <c r="Y515" s="187">
        <v>0</v>
      </c>
      <c r="Z515" s="187">
        <v>2706</v>
      </c>
      <c r="AA515" s="187">
        <v>-920</v>
      </c>
      <c r="AB515" s="187">
        <v>-920</v>
      </c>
      <c r="AC515" s="187">
        <v>-920</v>
      </c>
      <c r="AD515" s="187">
        <v>-920</v>
      </c>
      <c r="AE515" s="187">
        <v>-920</v>
      </c>
      <c r="AF515" s="187">
        <v>-3095</v>
      </c>
      <c r="AG515" s="175">
        <v>9.5</v>
      </c>
      <c r="AH515" s="188">
        <v>471</v>
      </c>
      <c r="AI515" s="92">
        <f t="shared" si="47"/>
        <v>0</v>
      </c>
      <c r="AJ515" s="198">
        <v>-237</v>
      </c>
      <c r="AK515" s="196">
        <v>318</v>
      </c>
      <c r="AL515" s="197">
        <v>-1001</v>
      </c>
      <c r="AN515" s="174">
        <f t="shared" si="42"/>
        <v>4609.84</v>
      </c>
      <c r="AO515" s="174">
        <f t="shared" si="43"/>
        <v>0.15999999999985448</v>
      </c>
      <c r="AQ515" s="92">
        <f t="shared" si="44"/>
        <v>46507</v>
      </c>
      <c r="AR515" s="92">
        <f t="shared" si="45"/>
        <v>0</v>
      </c>
      <c r="AS515" s="92">
        <f t="shared" si="46"/>
        <v>-1184.9999999999998</v>
      </c>
      <c r="AU515" s="233">
        <v>3024</v>
      </c>
      <c r="AV515" s="234">
        <v>3024</v>
      </c>
      <c r="AW515" s="234">
        <v>318</v>
      </c>
      <c r="AX515" s="235">
        <v>2706</v>
      </c>
      <c r="AY515" s="233">
        <v>318</v>
      </c>
      <c r="AZ515" s="234">
        <v>318</v>
      </c>
      <c r="BA515" s="234">
        <v>318</v>
      </c>
      <c r="BB515" s="234">
        <v>318</v>
      </c>
      <c r="BC515" s="234">
        <v>318</v>
      </c>
      <c r="BD515" s="235">
        <v>1116</v>
      </c>
      <c r="BE515" s="233">
        <v>-9508</v>
      </c>
      <c r="BF515" s="234">
        <v>-9508</v>
      </c>
      <c r="BG515" s="234">
        <v>-1001</v>
      </c>
      <c r="BH515" s="235">
        <v>-8507</v>
      </c>
      <c r="BI515" s="233">
        <v>-1001</v>
      </c>
      <c r="BJ515" s="234">
        <v>-1001</v>
      </c>
      <c r="BK515" s="234">
        <v>-1001</v>
      </c>
      <c r="BL515" s="234">
        <v>-1001</v>
      </c>
      <c r="BM515" s="234">
        <v>-1001</v>
      </c>
      <c r="BN515" s="235">
        <v>-3502</v>
      </c>
      <c r="BO515" s="233">
        <v>-2368</v>
      </c>
      <c r="BP515" s="234">
        <v>-2131</v>
      </c>
      <c r="BQ515" s="234">
        <v>-237</v>
      </c>
      <c r="BR515" s="235">
        <v>-1894</v>
      </c>
      <c r="BS515" s="233">
        <v>-237</v>
      </c>
      <c r="BT515" s="234">
        <v>-237</v>
      </c>
      <c r="BU515" s="234">
        <v>-237</v>
      </c>
      <c r="BV515" s="234">
        <v>-237</v>
      </c>
      <c r="BW515" s="234">
        <v>-237</v>
      </c>
      <c r="BX515" s="235">
        <v>-709</v>
      </c>
    </row>
    <row r="516" spans="1:76">
      <c r="A516" s="186" t="s">
        <v>1332</v>
      </c>
      <c r="B516" s="187">
        <v>0</v>
      </c>
      <c r="C516" s="187">
        <v>0</v>
      </c>
      <c r="D516" s="186">
        <v>11</v>
      </c>
      <c r="E516" s="186">
        <v>14</v>
      </c>
      <c r="F516" s="187">
        <v>44789</v>
      </c>
      <c r="G516" s="187">
        <v>45386</v>
      </c>
      <c r="H516" s="195">
        <v>4238</v>
      </c>
      <c r="I516" s="187">
        <v>198.03000000000009</v>
      </c>
      <c r="J516" s="187">
        <v>-7070</v>
      </c>
      <c r="K516" s="187">
        <v>49496</v>
      </c>
      <c r="L516" s="187">
        <v>40483</v>
      </c>
      <c r="M516" s="187">
        <v>38341</v>
      </c>
      <c r="N516" s="187">
        <v>52699</v>
      </c>
      <c r="O516" s="187">
        <v>3253</v>
      </c>
      <c r="P516" s="187">
        <v>1723.72</v>
      </c>
      <c r="Q516" s="187">
        <v>0</v>
      </c>
      <c r="R516" s="187">
        <v>-8033</v>
      </c>
      <c r="S516" s="187">
        <v>2896</v>
      </c>
      <c r="T516" s="187">
        <v>436.72</v>
      </c>
      <c r="U516" s="187">
        <v>0</v>
      </c>
      <c r="V516" s="187">
        <v>-739</v>
      </c>
      <c r="W516" s="187">
        <v>7309</v>
      </c>
      <c r="X516" s="187">
        <v>2396</v>
      </c>
      <c r="Y516" s="187">
        <v>0</v>
      </c>
      <c r="Z516" s="187">
        <v>2635</v>
      </c>
      <c r="AA516" s="187">
        <v>-739</v>
      </c>
      <c r="AB516" s="187">
        <v>-739</v>
      </c>
      <c r="AC516" s="187">
        <v>-739</v>
      </c>
      <c r="AD516" s="187">
        <v>-739</v>
      </c>
      <c r="AE516" s="187">
        <v>-739</v>
      </c>
      <c r="AF516" s="187">
        <v>-3375</v>
      </c>
      <c r="AG516" s="175">
        <v>11.1</v>
      </c>
      <c r="AH516" s="188">
        <v>472</v>
      </c>
      <c r="AI516" s="92">
        <f t="shared" si="47"/>
        <v>0</v>
      </c>
      <c r="AJ516" s="198">
        <v>-276</v>
      </c>
      <c r="AK516" s="196">
        <v>261</v>
      </c>
      <c r="AL516" s="197">
        <v>-724</v>
      </c>
      <c r="AN516" s="174">
        <f t="shared" si="42"/>
        <v>4237.72</v>
      </c>
      <c r="AO516" s="174">
        <f t="shared" si="43"/>
        <v>0.27999999999974534</v>
      </c>
      <c r="AQ516" s="92">
        <f t="shared" si="44"/>
        <v>44789</v>
      </c>
      <c r="AR516" s="92">
        <f t="shared" si="45"/>
        <v>0</v>
      </c>
      <c r="AS516" s="92">
        <f t="shared" si="46"/>
        <v>-596.99999999999977</v>
      </c>
      <c r="AU516" s="233">
        <v>2896</v>
      </c>
      <c r="AV516" s="234">
        <v>2896</v>
      </c>
      <c r="AW516" s="234">
        <v>261</v>
      </c>
      <c r="AX516" s="235">
        <v>2635</v>
      </c>
      <c r="AY516" s="233">
        <v>261</v>
      </c>
      <c r="AZ516" s="234">
        <v>261</v>
      </c>
      <c r="BA516" s="234">
        <v>261</v>
      </c>
      <c r="BB516" s="234">
        <v>261</v>
      </c>
      <c r="BC516" s="234">
        <v>261</v>
      </c>
      <c r="BD516" s="235">
        <v>1330</v>
      </c>
      <c r="BE516" s="233">
        <v>-8033</v>
      </c>
      <c r="BF516" s="234">
        <v>-8033</v>
      </c>
      <c r="BG516" s="234">
        <v>-724</v>
      </c>
      <c r="BH516" s="235">
        <v>-7309</v>
      </c>
      <c r="BI516" s="233">
        <v>-724</v>
      </c>
      <c r="BJ516" s="234">
        <v>-724</v>
      </c>
      <c r="BK516" s="234">
        <v>-724</v>
      </c>
      <c r="BL516" s="234">
        <v>-724</v>
      </c>
      <c r="BM516" s="234">
        <v>-724</v>
      </c>
      <c r="BN516" s="235">
        <v>-3689</v>
      </c>
      <c r="BO516" s="233">
        <v>-2948</v>
      </c>
      <c r="BP516" s="234">
        <v>-2672</v>
      </c>
      <c r="BQ516" s="234">
        <v>-276</v>
      </c>
      <c r="BR516" s="235">
        <v>-2396</v>
      </c>
      <c r="BS516" s="233">
        <v>-276</v>
      </c>
      <c r="BT516" s="234">
        <v>-276</v>
      </c>
      <c r="BU516" s="234">
        <v>-276</v>
      </c>
      <c r="BV516" s="234">
        <v>-276</v>
      </c>
      <c r="BW516" s="234">
        <v>-276</v>
      </c>
      <c r="BX516" s="235">
        <v>-1016</v>
      </c>
    </row>
    <row r="517" spans="1:76">
      <c r="A517" s="186" t="s">
        <v>1333</v>
      </c>
      <c r="B517" s="187">
        <v>0</v>
      </c>
      <c r="C517" s="187">
        <v>0</v>
      </c>
      <c r="D517" s="186">
        <v>47</v>
      </c>
      <c r="E517" s="186">
        <v>52</v>
      </c>
      <c r="F517" s="187">
        <v>185809</v>
      </c>
      <c r="G517" s="187">
        <v>127768</v>
      </c>
      <c r="H517" s="195">
        <v>20965</v>
      </c>
      <c r="I517" s="187">
        <v>1186.9300000000012</v>
      </c>
      <c r="J517" s="187">
        <v>33529</v>
      </c>
      <c r="K517" s="187">
        <v>196839</v>
      </c>
      <c r="L517" s="187">
        <v>174679</v>
      </c>
      <c r="M517" s="187">
        <v>166568</v>
      </c>
      <c r="N517" s="187">
        <v>208159</v>
      </c>
      <c r="O517" s="187">
        <v>12012</v>
      </c>
      <c r="P517" s="187">
        <v>4958.5400000000009</v>
      </c>
      <c r="Q517" s="187">
        <v>0</v>
      </c>
      <c r="R517" s="187">
        <v>26343</v>
      </c>
      <c r="S517" s="187">
        <v>15735</v>
      </c>
      <c r="T517" s="187">
        <v>1007.5400000000004</v>
      </c>
      <c r="U517" s="187">
        <v>0</v>
      </c>
      <c r="V517" s="187">
        <v>3995</v>
      </c>
      <c r="W517" s="187">
        <v>0</v>
      </c>
      <c r="X517" s="187">
        <v>4024</v>
      </c>
      <c r="Y517" s="187">
        <v>23510</v>
      </c>
      <c r="Z517" s="187">
        <v>14043</v>
      </c>
      <c r="AA517" s="187">
        <v>3995</v>
      </c>
      <c r="AB517" s="187">
        <v>3995</v>
      </c>
      <c r="AC517" s="187">
        <v>3995</v>
      </c>
      <c r="AD517" s="187">
        <v>3995</v>
      </c>
      <c r="AE517" s="187">
        <v>3995</v>
      </c>
      <c r="AF517" s="187">
        <v>13554</v>
      </c>
      <c r="AG517" s="175">
        <v>9.3000000000000007</v>
      </c>
      <c r="AH517" s="188">
        <v>473</v>
      </c>
      <c r="AI517" s="92">
        <f t="shared" si="47"/>
        <v>0</v>
      </c>
      <c r="AJ517" s="198">
        <v>-530</v>
      </c>
      <c r="AK517" s="196">
        <v>1692</v>
      </c>
      <c r="AL517" s="197">
        <v>2833</v>
      </c>
      <c r="AN517" s="174">
        <f t="shared" si="42"/>
        <v>20965.54</v>
      </c>
      <c r="AO517" s="174">
        <f t="shared" si="43"/>
        <v>-0.54000000000087311</v>
      </c>
      <c r="AQ517" s="92">
        <f t="shared" si="44"/>
        <v>185809</v>
      </c>
      <c r="AR517" s="92">
        <f t="shared" si="45"/>
        <v>0</v>
      </c>
      <c r="AS517" s="92">
        <f t="shared" si="46"/>
        <v>58041</v>
      </c>
      <c r="AU517" s="233">
        <v>15735</v>
      </c>
      <c r="AV517" s="234">
        <v>15735</v>
      </c>
      <c r="AW517" s="234">
        <v>1692</v>
      </c>
      <c r="AX517" s="235">
        <v>14043</v>
      </c>
      <c r="AY517" s="233">
        <v>1692</v>
      </c>
      <c r="AZ517" s="234">
        <v>1692</v>
      </c>
      <c r="BA517" s="234">
        <v>1692</v>
      </c>
      <c r="BB517" s="234">
        <v>1692</v>
      </c>
      <c r="BC517" s="234">
        <v>1692</v>
      </c>
      <c r="BD517" s="235">
        <v>5583</v>
      </c>
      <c r="BE517" s="233">
        <v>26344</v>
      </c>
      <c r="BF517" s="234">
        <v>26344</v>
      </c>
      <c r="BG517" s="234">
        <v>2833</v>
      </c>
      <c r="BH517" s="235">
        <v>23511</v>
      </c>
      <c r="BI517" s="233">
        <v>2833</v>
      </c>
      <c r="BJ517" s="234">
        <v>2833</v>
      </c>
      <c r="BK517" s="234">
        <v>2833</v>
      </c>
      <c r="BL517" s="234">
        <v>2833</v>
      </c>
      <c r="BM517" s="234">
        <v>2833</v>
      </c>
      <c r="BN517" s="235">
        <v>9346</v>
      </c>
      <c r="BO517" s="233">
        <v>-5084</v>
      </c>
      <c r="BP517" s="234">
        <v>-4554</v>
      </c>
      <c r="BQ517" s="234">
        <v>-530</v>
      </c>
      <c r="BR517" s="235">
        <v>-4024</v>
      </c>
      <c r="BS517" s="233">
        <v>-530</v>
      </c>
      <c r="BT517" s="234">
        <v>-530</v>
      </c>
      <c r="BU517" s="234">
        <v>-530</v>
      </c>
      <c r="BV517" s="234">
        <v>-530</v>
      </c>
      <c r="BW517" s="234">
        <v>-530</v>
      </c>
      <c r="BX517" s="235">
        <v>-1374</v>
      </c>
    </row>
    <row r="518" spans="1:76">
      <c r="A518" s="186" t="s">
        <v>1334</v>
      </c>
      <c r="B518" s="187">
        <v>0</v>
      </c>
      <c r="C518" s="187">
        <v>0</v>
      </c>
      <c r="D518" s="186">
        <v>19</v>
      </c>
      <c r="E518" s="186">
        <v>21</v>
      </c>
      <c r="F518" s="187">
        <v>48130</v>
      </c>
      <c r="G518" s="187">
        <v>40995</v>
      </c>
      <c r="H518" s="195">
        <v>5309</v>
      </c>
      <c r="I518" s="187">
        <v>537.67999999999915</v>
      </c>
      <c r="J518" s="187">
        <v>-278</v>
      </c>
      <c r="K518" s="187">
        <v>53015</v>
      </c>
      <c r="L518" s="187">
        <v>43670</v>
      </c>
      <c r="M518" s="187">
        <v>41264</v>
      </c>
      <c r="N518" s="187">
        <v>56470</v>
      </c>
      <c r="O518" s="187">
        <v>3760</v>
      </c>
      <c r="P518" s="187">
        <v>1587.2900000000002</v>
      </c>
      <c r="Q518" s="187">
        <v>0</v>
      </c>
      <c r="R518" s="187">
        <v>-489</v>
      </c>
      <c r="S518" s="187">
        <v>2587</v>
      </c>
      <c r="T518" s="187">
        <v>310.29000000000019</v>
      </c>
      <c r="U518" s="187">
        <v>0</v>
      </c>
      <c r="V518" s="187">
        <v>-39</v>
      </c>
      <c r="W518" s="187">
        <v>443</v>
      </c>
      <c r="X518" s="187">
        <v>2178</v>
      </c>
      <c r="Y518" s="187">
        <v>0</v>
      </c>
      <c r="Z518" s="187">
        <v>2343</v>
      </c>
      <c r="AA518" s="187">
        <v>-39</v>
      </c>
      <c r="AB518" s="187">
        <v>-39</v>
      </c>
      <c r="AC518" s="187">
        <v>-39</v>
      </c>
      <c r="AD518" s="187">
        <v>-39</v>
      </c>
      <c r="AE518" s="187">
        <v>-39</v>
      </c>
      <c r="AF518" s="187">
        <v>-83</v>
      </c>
      <c r="AG518" s="175">
        <v>10.6</v>
      </c>
      <c r="AH518" s="188">
        <v>474</v>
      </c>
      <c r="AI518" s="92">
        <f t="shared" si="47"/>
        <v>0</v>
      </c>
      <c r="AJ518" s="198">
        <v>-237</v>
      </c>
      <c r="AK518" s="196">
        <v>244</v>
      </c>
      <c r="AL518" s="197">
        <v>-46</v>
      </c>
      <c r="AN518" s="174">
        <f t="shared" ref="AN518:AN581" si="48">O518+P518+Q518+AJ518+AK518+AL518</f>
        <v>5308.29</v>
      </c>
      <c r="AO518" s="174">
        <f t="shared" ref="AO518:AO581" si="49">H518-AN518</f>
        <v>0.71000000000003638</v>
      </c>
      <c r="AQ518" s="92">
        <f t="shared" ref="AQ518:AQ581" si="50">G518+SUM(O518:S518)-T518</f>
        <v>48130</v>
      </c>
      <c r="AR518" s="92">
        <f t="shared" ref="AR518:AR581" si="51">AQ518-F518</f>
        <v>0</v>
      </c>
      <c r="AS518" s="92">
        <f t="shared" ref="AS518:AS581" si="52">SUM(O518:S518)-T518</f>
        <v>7135</v>
      </c>
      <c r="AU518" s="233">
        <v>2587</v>
      </c>
      <c r="AV518" s="234">
        <v>2587</v>
      </c>
      <c r="AW518" s="234">
        <v>244</v>
      </c>
      <c r="AX518" s="235">
        <v>2343</v>
      </c>
      <c r="AY518" s="233">
        <v>244</v>
      </c>
      <c r="AZ518" s="234">
        <v>244</v>
      </c>
      <c r="BA518" s="234">
        <v>244</v>
      </c>
      <c r="BB518" s="234">
        <v>244</v>
      </c>
      <c r="BC518" s="234">
        <v>244</v>
      </c>
      <c r="BD518" s="235">
        <v>1123</v>
      </c>
      <c r="BE518" s="233">
        <v>-490</v>
      </c>
      <c r="BF518" s="234">
        <v>-490</v>
      </c>
      <c r="BG518" s="234">
        <v>-46</v>
      </c>
      <c r="BH518" s="235">
        <v>-444</v>
      </c>
      <c r="BI518" s="233">
        <v>-46</v>
      </c>
      <c r="BJ518" s="234">
        <v>-46</v>
      </c>
      <c r="BK518" s="234">
        <v>-46</v>
      </c>
      <c r="BL518" s="234">
        <v>-46</v>
      </c>
      <c r="BM518" s="234">
        <v>-46</v>
      </c>
      <c r="BN518" s="235">
        <v>-214</v>
      </c>
      <c r="BO518" s="233">
        <v>-2652</v>
      </c>
      <c r="BP518" s="234">
        <v>-2415</v>
      </c>
      <c r="BQ518" s="234">
        <v>-237</v>
      </c>
      <c r="BR518" s="235">
        <v>-2178</v>
      </c>
      <c r="BS518" s="233">
        <v>-237</v>
      </c>
      <c r="BT518" s="234">
        <v>-237</v>
      </c>
      <c r="BU518" s="234">
        <v>-237</v>
      </c>
      <c r="BV518" s="234">
        <v>-237</v>
      </c>
      <c r="BW518" s="234">
        <v>-237</v>
      </c>
      <c r="BX518" s="235">
        <v>-993</v>
      </c>
    </row>
    <row r="519" spans="1:76">
      <c r="A519" s="186" t="s">
        <v>1335</v>
      </c>
      <c r="B519" s="187">
        <v>0</v>
      </c>
      <c r="C519" s="187">
        <v>0</v>
      </c>
      <c r="D519" s="186">
        <v>30</v>
      </c>
      <c r="E519" s="186">
        <v>37</v>
      </c>
      <c r="F519" s="187">
        <v>106628</v>
      </c>
      <c r="G519" s="187">
        <v>100896</v>
      </c>
      <c r="H519" s="195">
        <v>9999</v>
      </c>
      <c r="I519" s="187">
        <v>1565.1299999999983</v>
      </c>
      <c r="J519" s="187">
        <v>-7084</v>
      </c>
      <c r="K519" s="187">
        <v>112880</v>
      </c>
      <c r="L519" s="187">
        <v>100447</v>
      </c>
      <c r="M519" s="187">
        <v>96370</v>
      </c>
      <c r="N519" s="187">
        <v>118523</v>
      </c>
      <c r="O519" s="187">
        <v>7215</v>
      </c>
      <c r="P519" s="187">
        <v>3832.23</v>
      </c>
      <c r="Q519" s="187">
        <v>0</v>
      </c>
      <c r="R519" s="187">
        <v>-13622</v>
      </c>
      <c r="S519" s="187">
        <v>9258</v>
      </c>
      <c r="T519" s="187">
        <v>951.23</v>
      </c>
      <c r="U519" s="187">
        <v>0</v>
      </c>
      <c r="V519" s="187">
        <v>-1048</v>
      </c>
      <c r="W519" s="187">
        <v>11961</v>
      </c>
      <c r="X519" s="187">
        <v>3252</v>
      </c>
      <c r="Y519" s="187">
        <v>0</v>
      </c>
      <c r="Z519" s="187">
        <v>8129</v>
      </c>
      <c r="AA519" s="187">
        <v>-1048</v>
      </c>
      <c r="AB519" s="187">
        <v>-1048</v>
      </c>
      <c r="AC519" s="187">
        <v>-1048</v>
      </c>
      <c r="AD519" s="187">
        <v>-1048</v>
      </c>
      <c r="AE519" s="187">
        <v>-1048</v>
      </c>
      <c r="AF519" s="187">
        <v>-1844</v>
      </c>
      <c r="AG519" s="175">
        <v>8.1999999999999993</v>
      </c>
      <c r="AH519" s="188">
        <v>475</v>
      </c>
      <c r="AI519" s="92">
        <f t="shared" ref="AI519:AI582" si="53">W519+X519-Y519-Z519+SUM(AA519:AF519)</f>
        <v>0</v>
      </c>
      <c r="AJ519" s="198">
        <v>-516</v>
      </c>
      <c r="AK519" s="196">
        <v>1129</v>
      </c>
      <c r="AL519" s="197">
        <v>-1661</v>
      </c>
      <c r="AN519" s="174">
        <f t="shared" si="48"/>
        <v>9999.23</v>
      </c>
      <c r="AO519" s="174">
        <f t="shared" si="49"/>
        <v>-0.22999999999956344</v>
      </c>
      <c r="AQ519" s="92">
        <f t="shared" si="50"/>
        <v>106628</v>
      </c>
      <c r="AR519" s="92">
        <f t="shared" si="51"/>
        <v>0</v>
      </c>
      <c r="AS519" s="92">
        <f t="shared" si="52"/>
        <v>5732</v>
      </c>
      <c r="AU519" s="233">
        <v>9258</v>
      </c>
      <c r="AV519" s="234">
        <v>9258</v>
      </c>
      <c r="AW519" s="234">
        <v>1129</v>
      </c>
      <c r="AX519" s="235">
        <v>8129</v>
      </c>
      <c r="AY519" s="233">
        <v>1129</v>
      </c>
      <c r="AZ519" s="234">
        <v>1129</v>
      </c>
      <c r="BA519" s="234">
        <v>1129</v>
      </c>
      <c r="BB519" s="234">
        <v>1129</v>
      </c>
      <c r="BC519" s="234">
        <v>1129</v>
      </c>
      <c r="BD519" s="235">
        <v>2484</v>
      </c>
      <c r="BE519" s="233">
        <v>-13622</v>
      </c>
      <c r="BF519" s="234">
        <v>-13622</v>
      </c>
      <c r="BG519" s="234">
        <v>-1661</v>
      </c>
      <c r="BH519" s="235">
        <v>-11961</v>
      </c>
      <c r="BI519" s="233">
        <v>-1661</v>
      </c>
      <c r="BJ519" s="234">
        <v>-1661</v>
      </c>
      <c r="BK519" s="234">
        <v>-1661</v>
      </c>
      <c r="BL519" s="234">
        <v>-1661</v>
      </c>
      <c r="BM519" s="234">
        <v>-1661</v>
      </c>
      <c r="BN519" s="235">
        <v>-3656</v>
      </c>
      <c r="BO519" s="233">
        <v>-4284</v>
      </c>
      <c r="BP519" s="234">
        <v>-3768</v>
      </c>
      <c r="BQ519" s="234">
        <v>-516</v>
      </c>
      <c r="BR519" s="235">
        <v>-3252</v>
      </c>
      <c r="BS519" s="233">
        <v>-516</v>
      </c>
      <c r="BT519" s="234">
        <v>-516</v>
      </c>
      <c r="BU519" s="234">
        <v>-516</v>
      </c>
      <c r="BV519" s="234">
        <v>-516</v>
      </c>
      <c r="BW519" s="234">
        <v>-516</v>
      </c>
      <c r="BX519" s="235">
        <v>-672</v>
      </c>
    </row>
    <row r="520" spans="1:76">
      <c r="A520" s="186" t="s">
        <v>1336</v>
      </c>
      <c r="B520" s="187">
        <v>0</v>
      </c>
      <c r="C520" s="187">
        <v>0</v>
      </c>
      <c r="D520" s="186">
        <v>18</v>
      </c>
      <c r="E520" s="186">
        <v>18</v>
      </c>
      <c r="F520" s="187">
        <v>80566</v>
      </c>
      <c r="G520" s="187">
        <v>58479</v>
      </c>
      <c r="H520" s="195">
        <v>7771</v>
      </c>
      <c r="I520" s="187">
        <v>437.12999999999988</v>
      </c>
      <c r="J520" s="187">
        <v>11482</v>
      </c>
      <c r="K520" s="187">
        <v>86417</v>
      </c>
      <c r="L520" s="187">
        <v>74847</v>
      </c>
      <c r="M520" s="187">
        <v>71369</v>
      </c>
      <c r="N520" s="187">
        <v>91201</v>
      </c>
      <c r="O520" s="187">
        <v>4036</v>
      </c>
      <c r="P520" s="187">
        <v>2223.5500000000002</v>
      </c>
      <c r="Q520" s="187">
        <v>0</v>
      </c>
      <c r="R520" s="187">
        <v>10163</v>
      </c>
      <c r="S520" s="187">
        <v>5754</v>
      </c>
      <c r="T520" s="187">
        <v>89.549999999999955</v>
      </c>
      <c r="U520" s="187">
        <v>0</v>
      </c>
      <c r="V520" s="187">
        <v>1511</v>
      </c>
      <c r="W520" s="187">
        <v>0</v>
      </c>
      <c r="X520" s="187">
        <v>2584</v>
      </c>
      <c r="Y520" s="187">
        <v>8981</v>
      </c>
      <c r="Z520" s="187">
        <v>5085</v>
      </c>
      <c r="AA520" s="187">
        <v>1511</v>
      </c>
      <c r="AB520" s="187">
        <v>1511</v>
      </c>
      <c r="AC520" s="187">
        <v>1511</v>
      </c>
      <c r="AD520" s="187">
        <v>1511</v>
      </c>
      <c r="AE520" s="187">
        <v>1511</v>
      </c>
      <c r="AF520" s="187">
        <v>3927</v>
      </c>
      <c r="AG520" s="175">
        <v>8.6</v>
      </c>
      <c r="AH520" s="188">
        <v>476</v>
      </c>
      <c r="AI520" s="92">
        <f t="shared" si="53"/>
        <v>0</v>
      </c>
      <c r="AJ520" s="198">
        <v>-340</v>
      </c>
      <c r="AK520" s="196">
        <v>669</v>
      </c>
      <c r="AL520" s="197">
        <v>1182</v>
      </c>
      <c r="AN520" s="174">
        <f t="shared" si="48"/>
        <v>7770.55</v>
      </c>
      <c r="AO520" s="174">
        <f t="shared" si="49"/>
        <v>0.4499999999998181</v>
      </c>
      <c r="AQ520" s="92">
        <f t="shared" si="50"/>
        <v>80566</v>
      </c>
      <c r="AR520" s="92">
        <f t="shared" si="51"/>
        <v>0</v>
      </c>
      <c r="AS520" s="92">
        <f t="shared" si="52"/>
        <v>22087</v>
      </c>
      <c r="AU520" s="233">
        <v>5754</v>
      </c>
      <c r="AV520" s="234">
        <v>5754</v>
      </c>
      <c r="AW520" s="234">
        <v>669</v>
      </c>
      <c r="AX520" s="235">
        <v>5085</v>
      </c>
      <c r="AY520" s="233">
        <v>669</v>
      </c>
      <c r="AZ520" s="234">
        <v>669</v>
      </c>
      <c r="BA520" s="234">
        <v>669</v>
      </c>
      <c r="BB520" s="234">
        <v>669</v>
      </c>
      <c r="BC520" s="234">
        <v>669</v>
      </c>
      <c r="BD520" s="235">
        <v>1740</v>
      </c>
      <c r="BE520" s="233">
        <v>10163</v>
      </c>
      <c r="BF520" s="234">
        <v>10163</v>
      </c>
      <c r="BG520" s="234">
        <v>1182</v>
      </c>
      <c r="BH520" s="235">
        <v>8981</v>
      </c>
      <c r="BI520" s="233">
        <v>1182</v>
      </c>
      <c r="BJ520" s="234">
        <v>1182</v>
      </c>
      <c r="BK520" s="234">
        <v>1182</v>
      </c>
      <c r="BL520" s="234">
        <v>1182</v>
      </c>
      <c r="BM520" s="234">
        <v>1182</v>
      </c>
      <c r="BN520" s="235">
        <v>3071</v>
      </c>
      <c r="BO520" s="233">
        <v>-3264</v>
      </c>
      <c r="BP520" s="234">
        <v>-2924</v>
      </c>
      <c r="BQ520" s="234">
        <v>-340</v>
      </c>
      <c r="BR520" s="235">
        <v>-2584</v>
      </c>
      <c r="BS520" s="233">
        <v>-340</v>
      </c>
      <c r="BT520" s="234">
        <v>-340</v>
      </c>
      <c r="BU520" s="234">
        <v>-340</v>
      </c>
      <c r="BV520" s="234">
        <v>-340</v>
      </c>
      <c r="BW520" s="234">
        <v>-340</v>
      </c>
      <c r="BX520" s="235">
        <v>-884</v>
      </c>
    </row>
    <row r="521" spans="1:76">
      <c r="A521" s="186" t="s">
        <v>1337</v>
      </c>
      <c r="B521" s="187">
        <v>0</v>
      </c>
      <c r="C521" s="187">
        <v>0</v>
      </c>
      <c r="D521" s="186">
        <v>0</v>
      </c>
      <c r="E521" s="186">
        <v>0</v>
      </c>
      <c r="F521" s="187">
        <v>0</v>
      </c>
      <c r="G521" s="187">
        <v>0</v>
      </c>
      <c r="H521" s="195">
        <v>0</v>
      </c>
      <c r="I521" s="187">
        <v>0</v>
      </c>
      <c r="J521" s="187">
        <v>0</v>
      </c>
      <c r="K521" s="187">
        <v>0</v>
      </c>
      <c r="L521" s="187">
        <v>0</v>
      </c>
      <c r="M521" s="187">
        <v>0</v>
      </c>
      <c r="N521" s="187">
        <v>0</v>
      </c>
      <c r="O521" s="187">
        <v>0</v>
      </c>
      <c r="P521" s="187">
        <v>0</v>
      </c>
      <c r="Q521" s="187">
        <v>0</v>
      </c>
      <c r="R521" s="187">
        <v>0</v>
      </c>
      <c r="S521" s="187">
        <v>0</v>
      </c>
      <c r="T521" s="187">
        <v>0</v>
      </c>
      <c r="U521" s="187">
        <v>0</v>
      </c>
      <c r="V521" s="187">
        <v>0</v>
      </c>
      <c r="W521" s="187">
        <v>0</v>
      </c>
      <c r="X521" s="187">
        <v>0</v>
      </c>
      <c r="Y521" s="187">
        <v>0</v>
      </c>
      <c r="Z521" s="187">
        <v>0</v>
      </c>
      <c r="AA521" s="187">
        <v>0</v>
      </c>
      <c r="AB521" s="187">
        <v>0</v>
      </c>
      <c r="AC521" s="187">
        <v>0</v>
      </c>
      <c r="AD521" s="187">
        <v>0</v>
      </c>
      <c r="AE521" s="187">
        <v>0</v>
      </c>
      <c r="AF521" s="187">
        <v>0</v>
      </c>
      <c r="AG521" s="175">
        <v>1</v>
      </c>
      <c r="AH521" s="188">
        <v>477</v>
      </c>
      <c r="AI521" s="92">
        <f t="shared" si="53"/>
        <v>0</v>
      </c>
      <c r="AJ521" s="198">
        <v>0</v>
      </c>
      <c r="AK521" s="196">
        <v>0</v>
      </c>
      <c r="AL521" s="197">
        <v>0</v>
      </c>
      <c r="AN521" s="174">
        <f t="shared" si="48"/>
        <v>0</v>
      </c>
      <c r="AO521" s="174">
        <f t="shared" si="49"/>
        <v>0</v>
      </c>
      <c r="AQ521" s="92">
        <f t="shared" si="50"/>
        <v>0</v>
      </c>
      <c r="AR521" s="92">
        <f t="shared" si="51"/>
        <v>0</v>
      </c>
      <c r="AS521" s="92">
        <f t="shared" si="52"/>
        <v>0</v>
      </c>
      <c r="AU521" s="233">
        <v>0</v>
      </c>
      <c r="AV521" s="234">
        <v>0</v>
      </c>
      <c r="AW521" s="234">
        <v>0</v>
      </c>
      <c r="AX521" s="235">
        <v>0</v>
      </c>
      <c r="AY521" s="233">
        <v>0</v>
      </c>
      <c r="AZ521" s="234">
        <v>0</v>
      </c>
      <c r="BA521" s="234">
        <v>0</v>
      </c>
      <c r="BB521" s="234">
        <v>0</v>
      </c>
      <c r="BC521" s="234">
        <v>0</v>
      </c>
      <c r="BD521" s="235">
        <v>0</v>
      </c>
      <c r="BE521" s="233">
        <v>0</v>
      </c>
      <c r="BF521" s="234">
        <v>0</v>
      </c>
      <c r="BG521" s="234">
        <v>0</v>
      </c>
      <c r="BH521" s="235">
        <v>0</v>
      </c>
      <c r="BI521" s="233">
        <v>0</v>
      </c>
      <c r="BJ521" s="234">
        <v>0</v>
      </c>
      <c r="BK521" s="234">
        <v>0</v>
      </c>
      <c r="BL521" s="234">
        <v>0</v>
      </c>
      <c r="BM521" s="234">
        <v>0</v>
      </c>
      <c r="BN521" s="235">
        <v>0</v>
      </c>
      <c r="BO521" s="233">
        <v>0</v>
      </c>
      <c r="BP521" s="234">
        <v>0</v>
      </c>
      <c r="BQ521" s="234">
        <v>0</v>
      </c>
      <c r="BR521" s="235">
        <v>0</v>
      </c>
      <c r="BS521" s="233">
        <v>0</v>
      </c>
      <c r="BT521" s="234">
        <v>0</v>
      </c>
      <c r="BU521" s="234">
        <v>0</v>
      </c>
      <c r="BV521" s="234">
        <v>0</v>
      </c>
      <c r="BW521" s="234">
        <v>0</v>
      </c>
      <c r="BX521" s="235">
        <v>0</v>
      </c>
    </row>
    <row r="522" spans="1:76">
      <c r="A522" s="186" t="s">
        <v>1338</v>
      </c>
      <c r="B522" s="187">
        <v>0</v>
      </c>
      <c r="C522" s="187">
        <v>0</v>
      </c>
      <c r="D522" s="186">
        <v>0</v>
      </c>
      <c r="E522" s="186">
        <v>0</v>
      </c>
      <c r="F522" s="187">
        <v>0</v>
      </c>
      <c r="G522" s="187">
        <v>0</v>
      </c>
      <c r="H522" s="195">
        <v>0</v>
      </c>
      <c r="I522" s="187">
        <v>0</v>
      </c>
      <c r="J522" s="187">
        <v>0</v>
      </c>
      <c r="K522" s="187">
        <v>0</v>
      </c>
      <c r="L522" s="187">
        <v>0</v>
      </c>
      <c r="M522" s="187">
        <v>0</v>
      </c>
      <c r="N522" s="187">
        <v>0</v>
      </c>
      <c r="O522" s="187">
        <v>0</v>
      </c>
      <c r="P522" s="187">
        <v>0</v>
      </c>
      <c r="Q522" s="187">
        <v>0</v>
      </c>
      <c r="R522" s="187">
        <v>0</v>
      </c>
      <c r="S522" s="187">
        <v>0</v>
      </c>
      <c r="T522" s="187">
        <v>0</v>
      </c>
      <c r="U522" s="187">
        <v>0</v>
      </c>
      <c r="V522" s="187">
        <v>0</v>
      </c>
      <c r="W522" s="187">
        <v>0</v>
      </c>
      <c r="X522" s="187">
        <v>0</v>
      </c>
      <c r="Y522" s="187">
        <v>0</v>
      </c>
      <c r="Z522" s="187">
        <v>0</v>
      </c>
      <c r="AA522" s="187">
        <v>0</v>
      </c>
      <c r="AB522" s="187">
        <v>0</v>
      </c>
      <c r="AC522" s="187">
        <v>0</v>
      </c>
      <c r="AD522" s="187">
        <v>0</v>
      </c>
      <c r="AE522" s="187">
        <v>0</v>
      </c>
      <c r="AF522" s="187">
        <v>0</v>
      </c>
      <c r="AG522" s="175">
        <v>1</v>
      </c>
      <c r="AH522" s="188">
        <v>478</v>
      </c>
      <c r="AI522" s="92">
        <f t="shared" si="53"/>
        <v>0</v>
      </c>
      <c r="AJ522" s="198">
        <v>0</v>
      </c>
      <c r="AK522" s="196">
        <v>0</v>
      </c>
      <c r="AL522" s="197">
        <v>0</v>
      </c>
      <c r="AN522" s="174">
        <f t="shared" si="48"/>
        <v>0</v>
      </c>
      <c r="AO522" s="174">
        <f t="shared" si="49"/>
        <v>0</v>
      </c>
      <c r="AQ522" s="92">
        <f t="shared" si="50"/>
        <v>0</v>
      </c>
      <c r="AR522" s="92">
        <f t="shared" si="51"/>
        <v>0</v>
      </c>
      <c r="AS522" s="92">
        <f t="shared" si="52"/>
        <v>0</v>
      </c>
      <c r="AU522" s="233">
        <v>0</v>
      </c>
      <c r="AV522" s="234">
        <v>0</v>
      </c>
      <c r="AW522" s="234">
        <v>0</v>
      </c>
      <c r="AX522" s="235">
        <v>0</v>
      </c>
      <c r="AY522" s="233">
        <v>0</v>
      </c>
      <c r="AZ522" s="234">
        <v>0</v>
      </c>
      <c r="BA522" s="234">
        <v>0</v>
      </c>
      <c r="BB522" s="234">
        <v>0</v>
      </c>
      <c r="BC522" s="234">
        <v>0</v>
      </c>
      <c r="BD522" s="235">
        <v>0</v>
      </c>
      <c r="BE522" s="233">
        <v>0</v>
      </c>
      <c r="BF522" s="234">
        <v>0</v>
      </c>
      <c r="BG522" s="234">
        <v>0</v>
      </c>
      <c r="BH522" s="235">
        <v>0</v>
      </c>
      <c r="BI522" s="233">
        <v>0</v>
      </c>
      <c r="BJ522" s="234">
        <v>0</v>
      </c>
      <c r="BK522" s="234">
        <v>0</v>
      </c>
      <c r="BL522" s="234">
        <v>0</v>
      </c>
      <c r="BM522" s="234">
        <v>0</v>
      </c>
      <c r="BN522" s="235">
        <v>0</v>
      </c>
      <c r="BO522" s="233">
        <v>0</v>
      </c>
      <c r="BP522" s="234">
        <v>0</v>
      </c>
      <c r="BQ522" s="234">
        <v>0</v>
      </c>
      <c r="BR522" s="235">
        <v>0</v>
      </c>
      <c r="BS522" s="233">
        <v>0</v>
      </c>
      <c r="BT522" s="234">
        <v>0</v>
      </c>
      <c r="BU522" s="234">
        <v>0</v>
      </c>
      <c r="BV522" s="234">
        <v>0</v>
      </c>
      <c r="BW522" s="234">
        <v>0</v>
      </c>
      <c r="BX522" s="235">
        <v>0</v>
      </c>
    </row>
    <row r="523" spans="1:76">
      <c r="A523" s="186" t="s">
        <v>1339</v>
      </c>
      <c r="B523" s="187">
        <v>0</v>
      </c>
      <c r="C523" s="187">
        <v>0</v>
      </c>
      <c r="D523" s="186">
        <v>25</v>
      </c>
      <c r="E523" s="186">
        <v>31</v>
      </c>
      <c r="F523" s="187">
        <v>51409</v>
      </c>
      <c r="G523" s="187">
        <v>39102</v>
      </c>
      <c r="H523" s="195">
        <v>8582</v>
      </c>
      <c r="I523" s="187">
        <v>299.37000000000023</v>
      </c>
      <c r="J523" s="187">
        <v>2971</v>
      </c>
      <c r="K523" s="187">
        <v>54964</v>
      </c>
      <c r="L523" s="187">
        <v>47986</v>
      </c>
      <c r="M523" s="187">
        <v>45724</v>
      </c>
      <c r="N523" s="187">
        <v>57948</v>
      </c>
      <c r="O523" s="187">
        <v>6672</v>
      </c>
      <c r="P523" s="187">
        <v>1619.1199999999997</v>
      </c>
      <c r="Q523" s="187">
        <v>0</v>
      </c>
      <c r="R523" s="187">
        <v>1915</v>
      </c>
      <c r="S523" s="187">
        <v>2663</v>
      </c>
      <c r="T523" s="187">
        <v>562.11999999999966</v>
      </c>
      <c r="U523" s="187">
        <v>0</v>
      </c>
      <c r="V523" s="187">
        <v>290</v>
      </c>
      <c r="W523" s="187">
        <v>0</v>
      </c>
      <c r="X523" s="187">
        <v>1167</v>
      </c>
      <c r="Y523" s="187">
        <v>1731</v>
      </c>
      <c r="Z523" s="187">
        <v>2407</v>
      </c>
      <c r="AA523" s="187">
        <v>290</v>
      </c>
      <c r="AB523" s="187">
        <v>290</v>
      </c>
      <c r="AC523" s="187">
        <v>290</v>
      </c>
      <c r="AD523" s="187">
        <v>290</v>
      </c>
      <c r="AE523" s="187">
        <v>290</v>
      </c>
      <c r="AF523" s="187">
        <v>1521</v>
      </c>
      <c r="AG523" s="175">
        <v>10.4</v>
      </c>
      <c r="AH523" s="188">
        <v>479</v>
      </c>
      <c r="AI523" s="92">
        <f t="shared" si="53"/>
        <v>0</v>
      </c>
      <c r="AJ523" s="198">
        <v>-150</v>
      </c>
      <c r="AK523" s="196">
        <v>256</v>
      </c>
      <c r="AL523" s="197">
        <v>184</v>
      </c>
      <c r="AN523" s="174">
        <f t="shared" si="48"/>
        <v>8581.119999999999</v>
      </c>
      <c r="AO523" s="174">
        <f t="shared" si="49"/>
        <v>0.88000000000101863</v>
      </c>
      <c r="AQ523" s="92">
        <f t="shared" si="50"/>
        <v>51408.999999999993</v>
      </c>
      <c r="AR523" s="92">
        <f t="shared" si="51"/>
        <v>0</v>
      </c>
      <c r="AS523" s="92">
        <f t="shared" si="52"/>
        <v>12307</v>
      </c>
      <c r="AU523" s="233">
        <v>2663</v>
      </c>
      <c r="AV523" s="234">
        <v>2663</v>
      </c>
      <c r="AW523" s="234">
        <v>256</v>
      </c>
      <c r="AX523" s="235">
        <v>2407</v>
      </c>
      <c r="AY523" s="233">
        <v>256</v>
      </c>
      <c r="AZ523" s="234">
        <v>256</v>
      </c>
      <c r="BA523" s="234">
        <v>256</v>
      </c>
      <c r="BB523" s="234">
        <v>256</v>
      </c>
      <c r="BC523" s="234">
        <v>256</v>
      </c>
      <c r="BD523" s="235">
        <v>1127</v>
      </c>
      <c r="BE523" s="233">
        <v>1914</v>
      </c>
      <c r="BF523" s="234">
        <v>1914</v>
      </c>
      <c r="BG523" s="234">
        <v>184</v>
      </c>
      <c r="BH523" s="235">
        <v>1730</v>
      </c>
      <c r="BI523" s="233">
        <v>184</v>
      </c>
      <c r="BJ523" s="234">
        <v>184</v>
      </c>
      <c r="BK523" s="234">
        <v>184</v>
      </c>
      <c r="BL523" s="234">
        <v>184</v>
      </c>
      <c r="BM523" s="234">
        <v>184</v>
      </c>
      <c r="BN523" s="235">
        <v>810</v>
      </c>
      <c r="BO523" s="233">
        <v>-1467</v>
      </c>
      <c r="BP523" s="234">
        <v>-1317</v>
      </c>
      <c r="BQ523" s="234">
        <v>-150</v>
      </c>
      <c r="BR523" s="235">
        <v>-1167</v>
      </c>
      <c r="BS523" s="233">
        <v>-150</v>
      </c>
      <c r="BT523" s="234">
        <v>-150</v>
      </c>
      <c r="BU523" s="234">
        <v>-150</v>
      </c>
      <c r="BV523" s="234">
        <v>-150</v>
      </c>
      <c r="BW523" s="234">
        <v>-150</v>
      </c>
      <c r="BX523" s="235">
        <v>-417</v>
      </c>
    </row>
    <row r="524" spans="1:76">
      <c r="A524" s="186" t="s">
        <v>1340</v>
      </c>
      <c r="B524" s="187">
        <v>0</v>
      </c>
      <c r="C524" s="187">
        <v>0</v>
      </c>
      <c r="D524" s="186">
        <v>7</v>
      </c>
      <c r="E524" s="186">
        <v>8</v>
      </c>
      <c r="F524" s="187">
        <v>19481</v>
      </c>
      <c r="G524" s="187">
        <v>14895</v>
      </c>
      <c r="H524" s="195">
        <v>3053</v>
      </c>
      <c r="I524" s="187">
        <v>37.97</v>
      </c>
      <c r="J524" s="187">
        <v>1227</v>
      </c>
      <c r="K524" s="187">
        <v>21220</v>
      </c>
      <c r="L524" s="187">
        <v>17919</v>
      </c>
      <c r="M524" s="187">
        <v>17138</v>
      </c>
      <c r="N524" s="187">
        <v>22345</v>
      </c>
      <c r="O524" s="187">
        <v>2330</v>
      </c>
      <c r="P524" s="187">
        <v>607.38000000000022</v>
      </c>
      <c r="Q524" s="187">
        <v>0</v>
      </c>
      <c r="R524" s="187">
        <v>1386</v>
      </c>
      <c r="S524" s="187">
        <v>601</v>
      </c>
      <c r="T524" s="187">
        <v>338.38000000000022</v>
      </c>
      <c r="U524" s="187">
        <v>0</v>
      </c>
      <c r="V524" s="187">
        <v>116</v>
      </c>
      <c r="W524" s="187">
        <v>0</v>
      </c>
      <c r="X524" s="187">
        <v>559</v>
      </c>
      <c r="Y524" s="187">
        <v>1246</v>
      </c>
      <c r="Z524" s="187">
        <v>540</v>
      </c>
      <c r="AA524" s="187">
        <v>116</v>
      </c>
      <c r="AB524" s="187">
        <v>116</v>
      </c>
      <c r="AC524" s="187">
        <v>116</v>
      </c>
      <c r="AD524" s="187">
        <v>116</v>
      </c>
      <c r="AE524" s="187">
        <v>116</v>
      </c>
      <c r="AF524" s="187">
        <v>647</v>
      </c>
      <c r="AG524" s="175">
        <v>9.9</v>
      </c>
      <c r="AH524" s="188">
        <v>480</v>
      </c>
      <c r="AI524" s="92">
        <f t="shared" si="53"/>
        <v>0</v>
      </c>
      <c r="AJ524" s="198">
        <v>-85</v>
      </c>
      <c r="AK524" s="196">
        <v>61</v>
      </c>
      <c r="AL524" s="197">
        <v>140</v>
      </c>
      <c r="AN524" s="174">
        <f t="shared" si="48"/>
        <v>3053.38</v>
      </c>
      <c r="AO524" s="174">
        <f t="shared" si="49"/>
        <v>-0.38000000000010914</v>
      </c>
      <c r="AQ524" s="92">
        <f t="shared" si="50"/>
        <v>19481</v>
      </c>
      <c r="AR524" s="92">
        <f t="shared" si="51"/>
        <v>0</v>
      </c>
      <c r="AS524" s="92">
        <f t="shared" si="52"/>
        <v>4586</v>
      </c>
      <c r="AU524" s="233">
        <v>601</v>
      </c>
      <c r="AV524" s="234">
        <v>601</v>
      </c>
      <c r="AW524" s="234">
        <v>61</v>
      </c>
      <c r="AX524" s="235">
        <v>540</v>
      </c>
      <c r="AY524" s="233">
        <v>61</v>
      </c>
      <c r="AZ524" s="234">
        <v>61</v>
      </c>
      <c r="BA524" s="234">
        <v>61</v>
      </c>
      <c r="BB524" s="234">
        <v>61</v>
      </c>
      <c r="BC524" s="234">
        <v>61</v>
      </c>
      <c r="BD524" s="235">
        <v>235</v>
      </c>
      <c r="BE524" s="233">
        <v>1386</v>
      </c>
      <c r="BF524" s="234">
        <v>1386</v>
      </c>
      <c r="BG524" s="234">
        <v>140</v>
      </c>
      <c r="BH524" s="235">
        <v>1246</v>
      </c>
      <c r="BI524" s="233">
        <v>140</v>
      </c>
      <c r="BJ524" s="234">
        <v>140</v>
      </c>
      <c r="BK524" s="234">
        <v>140</v>
      </c>
      <c r="BL524" s="234">
        <v>140</v>
      </c>
      <c r="BM524" s="234">
        <v>140</v>
      </c>
      <c r="BN524" s="235">
        <v>546</v>
      </c>
      <c r="BO524" s="233">
        <v>-729</v>
      </c>
      <c r="BP524" s="234">
        <v>-644</v>
      </c>
      <c r="BQ524" s="234">
        <v>-85</v>
      </c>
      <c r="BR524" s="235">
        <v>-559</v>
      </c>
      <c r="BS524" s="233">
        <v>-85</v>
      </c>
      <c r="BT524" s="234">
        <v>-85</v>
      </c>
      <c r="BU524" s="234">
        <v>-85</v>
      </c>
      <c r="BV524" s="234">
        <v>-85</v>
      </c>
      <c r="BW524" s="234">
        <v>-85</v>
      </c>
      <c r="BX524" s="235">
        <v>-134</v>
      </c>
    </row>
    <row r="525" spans="1:76">
      <c r="A525" s="186" t="s">
        <v>1341</v>
      </c>
      <c r="B525" s="187">
        <v>0</v>
      </c>
      <c r="C525" s="187">
        <v>0</v>
      </c>
      <c r="D525" s="186">
        <v>26</v>
      </c>
      <c r="E525" s="186">
        <v>29</v>
      </c>
      <c r="F525" s="187">
        <v>38703</v>
      </c>
      <c r="G525" s="187">
        <v>35342</v>
      </c>
      <c r="H525" s="195">
        <v>4326</v>
      </c>
      <c r="I525" s="187">
        <v>5.6899999999999906</v>
      </c>
      <c r="J525" s="187">
        <v>-2449</v>
      </c>
      <c r="K525" s="187">
        <v>42290</v>
      </c>
      <c r="L525" s="187">
        <v>35354</v>
      </c>
      <c r="M525" s="187">
        <v>33365</v>
      </c>
      <c r="N525" s="187">
        <v>45086</v>
      </c>
      <c r="O525" s="187">
        <v>3234</v>
      </c>
      <c r="P525" s="187">
        <v>1371.27</v>
      </c>
      <c r="Q525" s="187">
        <v>0</v>
      </c>
      <c r="R525" s="187">
        <v>-2962</v>
      </c>
      <c r="S525" s="187">
        <v>1845</v>
      </c>
      <c r="T525" s="187">
        <v>127.27000000000004</v>
      </c>
      <c r="U525" s="187">
        <v>0</v>
      </c>
      <c r="V525" s="187">
        <v>-279</v>
      </c>
      <c r="W525" s="187">
        <v>2677</v>
      </c>
      <c r="X525" s="187">
        <v>1440</v>
      </c>
      <c r="Y525" s="187">
        <v>0</v>
      </c>
      <c r="Z525" s="187">
        <v>1668</v>
      </c>
      <c r="AA525" s="187">
        <v>-279</v>
      </c>
      <c r="AB525" s="187">
        <v>-279</v>
      </c>
      <c r="AC525" s="187">
        <v>-279</v>
      </c>
      <c r="AD525" s="187">
        <v>-279</v>
      </c>
      <c r="AE525" s="187">
        <v>-279</v>
      </c>
      <c r="AF525" s="187">
        <v>-1054</v>
      </c>
      <c r="AG525" s="175">
        <v>10.4</v>
      </c>
      <c r="AH525" s="188">
        <v>481</v>
      </c>
      <c r="AI525" s="92">
        <f t="shared" si="53"/>
        <v>0</v>
      </c>
      <c r="AJ525" s="198">
        <v>-171</v>
      </c>
      <c r="AK525" s="196">
        <v>177</v>
      </c>
      <c r="AL525" s="197">
        <v>-285</v>
      </c>
      <c r="AN525" s="174">
        <f t="shared" si="48"/>
        <v>4326.2700000000004</v>
      </c>
      <c r="AO525" s="174">
        <f t="shared" si="49"/>
        <v>-0.27000000000043656</v>
      </c>
      <c r="AQ525" s="92">
        <f t="shared" si="50"/>
        <v>38703.000000000007</v>
      </c>
      <c r="AR525" s="92">
        <f t="shared" si="51"/>
        <v>0</v>
      </c>
      <c r="AS525" s="92">
        <f t="shared" si="52"/>
        <v>3361.0000000000005</v>
      </c>
      <c r="AU525" s="233">
        <v>1845</v>
      </c>
      <c r="AV525" s="234">
        <v>1845</v>
      </c>
      <c r="AW525" s="234">
        <v>177</v>
      </c>
      <c r="AX525" s="235">
        <v>1668</v>
      </c>
      <c r="AY525" s="233">
        <v>177</v>
      </c>
      <c r="AZ525" s="234">
        <v>177</v>
      </c>
      <c r="BA525" s="234">
        <v>177</v>
      </c>
      <c r="BB525" s="234">
        <v>177</v>
      </c>
      <c r="BC525" s="234">
        <v>177</v>
      </c>
      <c r="BD525" s="235">
        <v>783</v>
      </c>
      <c r="BE525" s="233">
        <v>-2962</v>
      </c>
      <c r="BF525" s="234">
        <v>-2962</v>
      </c>
      <c r="BG525" s="234">
        <v>-285</v>
      </c>
      <c r="BH525" s="235">
        <v>-2677</v>
      </c>
      <c r="BI525" s="233">
        <v>-285</v>
      </c>
      <c r="BJ525" s="234">
        <v>-285</v>
      </c>
      <c r="BK525" s="234">
        <v>-285</v>
      </c>
      <c r="BL525" s="234">
        <v>-285</v>
      </c>
      <c r="BM525" s="234">
        <v>-285</v>
      </c>
      <c r="BN525" s="235">
        <v>-1252</v>
      </c>
      <c r="BO525" s="233">
        <v>-1782</v>
      </c>
      <c r="BP525" s="234">
        <v>-1611</v>
      </c>
      <c r="BQ525" s="234">
        <v>-171</v>
      </c>
      <c r="BR525" s="235">
        <v>-1440</v>
      </c>
      <c r="BS525" s="233">
        <v>-171</v>
      </c>
      <c r="BT525" s="234">
        <v>-171</v>
      </c>
      <c r="BU525" s="234">
        <v>-171</v>
      </c>
      <c r="BV525" s="234">
        <v>-171</v>
      </c>
      <c r="BW525" s="234">
        <v>-171</v>
      </c>
      <c r="BX525" s="235">
        <v>-585</v>
      </c>
    </row>
    <row r="526" spans="1:76">
      <c r="A526" s="186" t="s">
        <v>1342</v>
      </c>
      <c r="B526" s="187">
        <v>0</v>
      </c>
      <c r="C526" s="187">
        <v>0</v>
      </c>
      <c r="D526" s="186">
        <v>3</v>
      </c>
      <c r="E526" s="186">
        <v>4</v>
      </c>
      <c r="F526" s="187">
        <v>5443</v>
      </c>
      <c r="G526" s="187">
        <v>4974</v>
      </c>
      <c r="H526" s="195">
        <v>596</v>
      </c>
      <c r="I526" s="187">
        <v>173.67000000000002</v>
      </c>
      <c r="J526" s="187">
        <v>-88</v>
      </c>
      <c r="K526" s="187">
        <v>5539</v>
      </c>
      <c r="L526" s="187">
        <v>5341</v>
      </c>
      <c r="M526" s="187">
        <v>5223</v>
      </c>
      <c r="N526" s="187">
        <v>5673</v>
      </c>
      <c r="O526" s="187">
        <v>442</v>
      </c>
      <c r="P526" s="187">
        <v>191.69</v>
      </c>
      <c r="Q526" s="187">
        <v>0</v>
      </c>
      <c r="R526" s="187">
        <v>-822</v>
      </c>
      <c r="S526" s="187">
        <v>748</v>
      </c>
      <c r="T526" s="187">
        <v>90.69</v>
      </c>
      <c r="U526" s="187">
        <v>0</v>
      </c>
      <c r="V526" s="187">
        <v>-37</v>
      </c>
      <c r="W526" s="187">
        <v>600</v>
      </c>
      <c r="X526" s="187">
        <v>34</v>
      </c>
      <c r="Y526" s="187">
        <v>0</v>
      </c>
      <c r="Z526" s="187">
        <v>546</v>
      </c>
      <c r="AA526" s="187">
        <v>-37</v>
      </c>
      <c r="AB526" s="187">
        <v>-37</v>
      </c>
      <c r="AC526" s="187">
        <v>-14</v>
      </c>
      <c r="AD526" s="187">
        <v>0</v>
      </c>
      <c r="AE526" s="187">
        <v>0</v>
      </c>
      <c r="AF526" s="187">
        <v>0</v>
      </c>
      <c r="AG526" s="175">
        <v>3.7</v>
      </c>
      <c r="AH526" s="188">
        <v>482</v>
      </c>
      <c r="AI526" s="92">
        <f t="shared" si="53"/>
        <v>0</v>
      </c>
      <c r="AJ526" s="198">
        <v>-17</v>
      </c>
      <c r="AK526" s="196">
        <v>202</v>
      </c>
      <c r="AL526" s="197">
        <v>-222</v>
      </c>
      <c r="AN526" s="174">
        <f t="shared" si="48"/>
        <v>596.69000000000005</v>
      </c>
      <c r="AO526" s="174">
        <f t="shared" si="49"/>
        <v>-0.69000000000005457</v>
      </c>
      <c r="AQ526" s="92">
        <f t="shared" si="50"/>
        <v>5443.0000000000009</v>
      </c>
      <c r="AR526" s="92">
        <f t="shared" si="51"/>
        <v>0</v>
      </c>
      <c r="AS526" s="92">
        <f t="shared" si="52"/>
        <v>469.00000000000006</v>
      </c>
      <c r="AU526" s="233">
        <v>748</v>
      </c>
      <c r="AV526" s="234">
        <v>748</v>
      </c>
      <c r="AW526" s="234">
        <v>202</v>
      </c>
      <c r="AX526" s="235">
        <v>546</v>
      </c>
      <c r="AY526" s="233">
        <v>202</v>
      </c>
      <c r="AZ526" s="234">
        <v>202</v>
      </c>
      <c r="BA526" s="234">
        <v>142</v>
      </c>
      <c r="BB526" s="234">
        <v>0</v>
      </c>
      <c r="BC526" s="234">
        <v>0</v>
      </c>
      <c r="BD526" s="235">
        <v>0</v>
      </c>
      <c r="BE526" s="233">
        <v>-821</v>
      </c>
      <c r="BF526" s="234">
        <v>-821</v>
      </c>
      <c r="BG526" s="234">
        <v>-222</v>
      </c>
      <c r="BH526" s="235">
        <v>-599</v>
      </c>
      <c r="BI526" s="233">
        <v>-222</v>
      </c>
      <c r="BJ526" s="234">
        <v>-222</v>
      </c>
      <c r="BK526" s="234">
        <v>-155</v>
      </c>
      <c r="BL526" s="234">
        <v>0</v>
      </c>
      <c r="BM526" s="234">
        <v>0</v>
      </c>
      <c r="BN526" s="235">
        <v>0</v>
      </c>
      <c r="BO526" s="233">
        <v>-68</v>
      </c>
      <c r="BP526" s="234">
        <v>-51</v>
      </c>
      <c r="BQ526" s="234">
        <v>-17</v>
      </c>
      <c r="BR526" s="235">
        <v>-34</v>
      </c>
      <c r="BS526" s="233">
        <v>-17</v>
      </c>
      <c r="BT526" s="234">
        <v>-17</v>
      </c>
      <c r="BU526" s="234">
        <v>0</v>
      </c>
      <c r="BV526" s="234">
        <v>0</v>
      </c>
      <c r="BW526" s="234">
        <v>0</v>
      </c>
      <c r="BX526" s="235">
        <v>0</v>
      </c>
    </row>
    <row r="527" spans="1:76">
      <c r="A527" s="186" t="s">
        <v>1343</v>
      </c>
      <c r="B527" s="187">
        <v>0</v>
      </c>
      <c r="C527" s="187">
        <v>0</v>
      </c>
      <c r="D527" s="186">
        <v>2</v>
      </c>
      <c r="E527" s="186">
        <v>2</v>
      </c>
      <c r="F527" s="187">
        <v>1923</v>
      </c>
      <c r="G527" s="187">
        <v>2629</v>
      </c>
      <c r="H527" s="195">
        <v>438</v>
      </c>
      <c r="I527" s="187">
        <v>0</v>
      </c>
      <c r="J527" s="187">
        <v>-935</v>
      </c>
      <c r="K527" s="187">
        <v>2244</v>
      </c>
      <c r="L527" s="187">
        <v>1662</v>
      </c>
      <c r="M527" s="187">
        <v>1491</v>
      </c>
      <c r="N527" s="187">
        <v>2516</v>
      </c>
      <c r="O527" s="187">
        <v>443</v>
      </c>
      <c r="P527" s="187">
        <v>105.73999999999995</v>
      </c>
      <c r="Q527" s="187">
        <v>0</v>
      </c>
      <c r="R527" s="187">
        <v>-976</v>
      </c>
      <c r="S527" s="187">
        <v>-66</v>
      </c>
      <c r="T527" s="187">
        <v>212.73999999999995</v>
      </c>
      <c r="U527" s="187">
        <v>0</v>
      </c>
      <c r="V527" s="187">
        <v>-111</v>
      </c>
      <c r="W527" s="187">
        <v>874</v>
      </c>
      <c r="X527" s="187">
        <v>61</v>
      </c>
      <c r="Y527" s="187">
        <v>0</v>
      </c>
      <c r="Z527" s="187">
        <v>0</v>
      </c>
      <c r="AA527" s="187">
        <v>-111</v>
      </c>
      <c r="AB527" s="187">
        <v>-109</v>
      </c>
      <c r="AC527" s="187">
        <v>-109</v>
      </c>
      <c r="AD527" s="187">
        <v>-109</v>
      </c>
      <c r="AE527" s="187">
        <v>-109</v>
      </c>
      <c r="AF527" s="187">
        <v>-388</v>
      </c>
      <c r="AG527" s="175">
        <v>9.6</v>
      </c>
      <c r="AH527" s="188">
        <v>483</v>
      </c>
      <c r="AI527" s="92">
        <f t="shared" si="53"/>
        <v>0</v>
      </c>
      <c r="AJ527" s="198">
        <v>-2</v>
      </c>
      <c r="AK527" s="196">
        <v>-7</v>
      </c>
      <c r="AL527" s="197">
        <v>-102</v>
      </c>
      <c r="AN527" s="174">
        <f t="shared" si="48"/>
        <v>437.74</v>
      </c>
      <c r="AO527" s="174">
        <f t="shared" si="49"/>
        <v>0.25999999999999091</v>
      </c>
      <c r="AQ527" s="92">
        <f t="shared" si="50"/>
        <v>1922.9999999999998</v>
      </c>
      <c r="AR527" s="92">
        <f t="shared" si="51"/>
        <v>0</v>
      </c>
      <c r="AS527" s="92">
        <f t="shared" si="52"/>
        <v>-706</v>
      </c>
      <c r="AU527" s="233">
        <v>-66</v>
      </c>
      <c r="AV527" s="234">
        <v>-66</v>
      </c>
      <c r="AW527" s="234">
        <v>-7</v>
      </c>
      <c r="AX527" s="235">
        <v>-59</v>
      </c>
      <c r="AY527" s="233">
        <v>-7</v>
      </c>
      <c r="AZ527" s="234">
        <v>-7</v>
      </c>
      <c r="BA527" s="234">
        <v>-7</v>
      </c>
      <c r="BB527" s="234">
        <v>-7</v>
      </c>
      <c r="BC527" s="234">
        <v>-7</v>
      </c>
      <c r="BD527" s="235">
        <v>-24</v>
      </c>
      <c r="BE527" s="233">
        <v>-976</v>
      </c>
      <c r="BF527" s="234">
        <v>-976</v>
      </c>
      <c r="BG527" s="234">
        <v>-102</v>
      </c>
      <c r="BH527" s="235">
        <v>-874</v>
      </c>
      <c r="BI527" s="233">
        <v>-102</v>
      </c>
      <c r="BJ527" s="234">
        <v>-102</v>
      </c>
      <c r="BK527" s="234">
        <v>-102</v>
      </c>
      <c r="BL527" s="234">
        <v>-102</v>
      </c>
      <c r="BM527" s="234">
        <v>-102</v>
      </c>
      <c r="BN527" s="235">
        <v>-364</v>
      </c>
      <c r="BO527" s="233">
        <v>-6</v>
      </c>
      <c r="BP527" s="234">
        <v>-4</v>
      </c>
      <c r="BQ527" s="234">
        <v>-2</v>
      </c>
      <c r="BR527" s="235">
        <v>-2</v>
      </c>
      <c r="BS527" s="233">
        <v>-2</v>
      </c>
      <c r="BT527" s="234">
        <v>0</v>
      </c>
      <c r="BU527" s="234">
        <v>0</v>
      </c>
      <c r="BV527" s="234">
        <v>0</v>
      </c>
      <c r="BW527" s="234">
        <v>0</v>
      </c>
      <c r="BX527" s="235">
        <v>0</v>
      </c>
    </row>
    <row r="528" spans="1:76">
      <c r="A528" s="186" t="s">
        <v>1344</v>
      </c>
      <c r="B528" s="187">
        <v>0</v>
      </c>
      <c r="C528" s="187">
        <v>0</v>
      </c>
      <c r="D528" s="186">
        <v>12</v>
      </c>
      <c r="E528" s="186">
        <v>12</v>
      </c>
      <c r="F528" s="187">
        <v>47236</v>
      </c>
      <c r="G528" s="187">
        <v>27492</v>
      </c>
      <c r="H528" s="195">
        <v>4402</v>
      </c>
      <c r="I528" s="187">
        <v>367.58000000000004</v>
      </c>
      <c r="J528" s="187">
        <v>14254</v>
      </c>
      <c r="K528" s="187">
        <v>50507</v>
      </c>
      <c r="L528" s="187">
        <v>44013</v>
      </c>
      <c r="M528" s="187">
        <v>42159</v>
      </c>
      <c r="N528" s="187">
        <v>53098</v>
      </c>
      <c r="O528" s="187">
        <v>1528</v>
      </c>
      <c r="P528" s="187">
        <v>1031.2800000000002</v>
      </c>
      <c r="Q528" s="187">
        <v>0</v>
      </c>
      <c r="R528" s="187">
        <v>12590</v>
      </c>
      <c r="S528" s="187">
        <v>4707</v>
      </c>
      <c r="T528" s="187">
        <v>112.28000000000009</v>
      </c>
      <c r="U528" s="187">
        <v>0</v>
      </c>
      <c r="V528" s="187">
        <v>1843</v>
      </c>
      <c r="W528" s="187">
        <v>0</v>
      </c>
      <c r="X528" s="187">
        <v>1055</v>
      </c>
      <c r="Y528" s="187">
        <v>11143</v>
      </c>
      <c r="Z528" s="187">
        <v>4166</v>
      </c>
      <c r="AA528" s="187">
        <v>1843</v>
      </c>
      <c r="AB528" s="187">
        <v>1843</v>
      </c>
      <c r="AC528" s="187">
        <v>1843</v>
      </c>
      <c r="AD528" s="187">
        <v>1843</v>
      </c>
      <c r="AE528" s="187">
        <v>1843</v>
      </c>
      <c r="AF528" s="187">
        <v>5039</v>
      </c>
      <c r="AG528" s="175">
        <v>8.6999999999999993</v>
      </c>
      <c r="AH528" s="188">
        <v>484</v>
      </c>
      <c r="AI528" s="92">
        <f t="shared" si="53"/>
        <v>0</v>
      </c>
      <c r="AJ528" s="198">
        <v>-145</v>
      </c>
      <c r="AK528" s="196">
        <v>541</v>
      </c>
      <c r="AL528" s="197">
        <v>1447</v>
      </c>
      <c r="AN528" s="174">
        <f t="shared" si="48"/>
        <v>4402.2800000000007</v>
      </c>
      <c r="AO528" s="174">
        <f t="shared" si="49"/>
        <v>-0.28000000000065484</v>
      </c>
      <c r="AQ528" s="92">
        <f t="shared" si="50"/>
        <v>47236</v>
      </c>
      <c r="AR528" s="92">
        <f t="shared" si="51"/>
        <v>0</v>
      </c>
      <c r="AS528" s="92">
        <f t="shared" si="52"/>
        <v>19744</v>
      </c>
      <c r="AU528" s="233">
        <v>4707</v>
      </c>
      <c r="AV528" s="234">
        <v>4707</v>
      </c>
      <c r="AW528" s="234">
        <v>541</v>
      </c>
      <c r="AX528" s="235">
        <v>4166</v>
      </c>
      <c r="AY528" s="233">
        <v>541</v>
      </c>
      <c r="AZ528" s="234">
        <v>541</v>
      </c>
      <c r="BA528" s="234">
        <v>541</v>
      </c>
      <c r="BB528" s="234">
        <v>541</v>
      </c>
      <c r="BC528" s="234">
        <v>541</v>
      </c>
      <c r="BD528" s="235">
        <v>1461</v>
      </c>
      <c r="BE528" s="233">
        <v>12590</v>
      </c>
      <c r="BF528" s="234">
        <v>12590</v>
      </c>
      <c r="BG528" s="234">
        <v>1447</v>
      </c>
      <c r="BH528" s="235">
        <v>11143</v>
      </c>
      <c r="BI528" s="233">
        <v>1447</v>
      </c>
      <c r="BJ528" s="234">
        <v>1447</v>
      </c>
      <c r="BK528" s="234">
        <v>1447</v>
      </c>
      <c r="BL528" s="234">
        <v>1447</v>
      </c>
      <c r="BM528" s="234">
        <v>1447</v>
      </c>
      <c r="BN528" s="235">
        <v>3908</v>
      </c>
      <c r="BO528" s="233">
        <v>-1345</v>
      </c>
      <c r="BP528" s="234">
        <v>-1200</v>
      </c>
      <c r="BQ528" s="234">
        <v>-145</v>
      </c>
      <c r="BR528" s="235">
        <v>-1055</v>
      </c>
      <c r="BS528" s="233">
        <v>-145</v>
      </c>
      <c r="BT528" s="234">
        <v>-145</v>
      </c>
      <c r="BU528" s="234">
        <v>-145</v>
      </c>
      <c r="BV528" s="234">
        <v>-145</v>
      </c>
      <c r="BW528" s="234">
        <v>-145</v>
      </c>
      <c r="BX528" s="235">
        <v>-330</v>
      </c>
    </row>
    <row r="529" spans="1:76">
      <c r="A529" s="186" t="s">
        <v>1345</v>
      </c>
      <c r="B529" s="187">
        <v>0</v>
      </c>
      <c r="C529" s="187">
        <v>0</v>
      </c>
      <c r="D529" s="186">
        <v>0</v>
      </c>
      <c r="E529" s="186">
        <v>0</v>
      </c>
      <c r="F529" s="187">
        <v>0</v>
      </c>
      <c r="G529" s="187">
        <v>0</v>
      </c>
      <c r="H529" s="195">
        <v>0</v>
      </c>
      <c r="I529" s="187">
        <v>0</v>
      </c>
      <c r="J529" s="187">
        <v>0</v>
      </c>
      <c r="K529" s="187">
        <v>0</v>
      </c>
      <c r="L529" s="187">
        <v>0</v>
      </c>
      <c r="M529" s="187">
        <v>0</v>
      </c>
      <c r="N529" s="187">
        <v>0</v>
      </c>
      <c r="O529" s="187">
        <v>0</v>
      </c>
      <c r="P529" s="187">
        <v>0</v>
      </c>
      <c r="Q529" s="187">
        <v>0</v>
      </c>
      <c r="R529" s="187">
        <v>0</v>
      </c>
      <c r="S529" s="187">
        <v>0</v>
      </c>
      <c r="T529" s="187">
        <v>0</v>
      </c>
      <c r="U529" s="187">
        <v>0</v>
      </c>
      <c r="V529" s="187">
        <v>0</v>
      </c>
      <c r="W529" s="187">
        <v>0</v>
      </c>
      <c r="X529" s="187">
        <v>0</v>
      </c>
      <c r="Y529" s="187">
        <v>0</v>
      </c>
      <c r="Z529" s="187">
        <v>0</v>
      </c>
      <c r="AA529" s="187">
        <v>0</v>
      </c>
      <c r="AB529" s="187">
        <v>0</v>
      </c>
      <c r="AC529" s="187">
        <v>0</v>
      </c>
      <c r="AD529" s="187">
        <v>0</v>
      </c>
      <c r="AE529" s="187">
        <v>0</v>
      </c>
      <c r="AF529" s="187">
        <v>0</v>
      </c>
      <c r="AG529" s="175">
        <v>1</v>
      </c>
      <c r="AH529" s="188">
        <v>485</v>
      </c>
      <c r="AI529" s="92">
        <f t="shared" si="53"/>
        <v>0</v>
      </c>
      <c r="AJ529" s="198">
        <v>0</v>
      </c>
      <c r="AK529" s="196">
        <v>0</v>
      </c>
      <c r="AL529" s="197">
        <v>0</v>
      </c>
      <c r="AN529" s="174">
        <f t="shared" si="48"/>
        <v>0</v>
      </c>
      <c r="AO529" s="174">
        <f t="shared" si="49"/>
        <v>0</v>
      </c>
      <c r="AQ529" s="92">
        <f t="shared" si="50"/>
        <v>0</v>
      </c>
      <c r="AR529" s="92">
        <f t="shared" si="51"/>
        <v>0</v>
      </c>
      <c r="AS529" s="92">
        <f t="shared" si="52"/>
        <v>0</v>
      </c>
      <c r="AU529" s="233">
        <v>0</v>
      </c>
      <c r="AV529" s="234">
        <v>0</v>
      </c>
      <c r="AW529" s="234">
        <v>0</v>
      </c>
      <c r="AX529" s="235">
        <v>0</v>
      </c>
      <c r="AY529" s="233">
        <v>0</v>
      </c>
      <c r="AZ529" s="234">
        <v>0</v>
      </c>
      <c r="BA529" s="234">
        <v>0</v>
      </c>
      <c r="BB529" s="234">
        <v>0</v>
      </c>
      <c r="BC529" s="234">
        <v>0</v>
      </c>
      <c r="BD529" s="235">
        <v>0</v>
      </c>
      <c r="BE529" s="233">
        <v>0</v>
      </c>
      <c r="BF529" s="234">
        <v>0</v>
      </c>
      <c r="BG529" s="234">
        <v>0</v>
      </c>
      <c r="BH529" s="235">
        <v>0</v>
      </c>
      <c r="BI529" s="233">
        <v>0</v>
      </c>
      <c r="BJ529" s="234">
        <v>0</v>
      </c>
      <c r="BK529" s="234">
        <v>0</v>
      </c>
      <c r="BL529" s="234">
        <v>0</v>
      </c>
      <c r="BM529" s="234">
        <v>0</v>
      </c>
      <c r="BN529" s="235">
        <v>0</v>
      </c>
      <c r="BO529" s="233">
        <v>0</v>
      </c>
      <c r="BP529" s="234">
        <v>0</v>
      </c>
      <c r="BQ529" s="234">
        <v>0</v>
      </c>
      <c r="BR529" s="235">
        <v>0</v>
      </c>
      <c r="BS529" s="233">
        <v>0</v>
      </c>
      <c r="BT529" s="234">
        <v>0</v>
      </c>
      <c r="BU529" s="234">
        <v>0</v>
      </c>
      <c r="BV529" s="234">
        <v>0</v>
      </c>
      <c r="BW529" s="234">
        <v>0</v>
      </c>
      <c r="BX529" s="235">
        <v>0</v>
      </c>
    </row>
    <row r="530" spans="1:76">
      <c r="A530" s="186" t="s">
        <v>1346</v>
      </c>
      <c r="B530" s="187">
        <v>0</v>
      </c>
      <c r="C530" s="187">
        <v>0</v>
      </c>
      <c r="D530" s="186">
        <v>0</v>
      </c>
      <c r="E530" s="186">
        <v>0</v>
      </c>
      <c r="F530" s="187">
        <v>0</v>
      </c>
      <c r="G530" s="187">
        <v>0</v>
      </c>
      <c r="H530" s="195">
        <v>0</v>
      </c>
      <c r="I530" s="187">
        <v>0</v>
      </c>
      <c r="J530" s="187">
        <v>0</v>
      </c>
      <c r="K530" s="187">
        <v>0</v>
      </c>
      <c r="L530" s="187">
        <v>0</v>
      </c>
      <c r="M530" s="187">
        <v>0</v>
      </c>
      <c r="N530" s="187">
        <v>0</v>
      </c>
      <c r="O530" s="187">
        <v>0</v>
      </c>
      <c r="P530" s="187">
        <v>0</v>
      </c>
      <c r="Q530" s="187">
        <v>0</v>
      </c>
      <c r="R530" s="187">
        <v>0</v>
      </c>
      <c r="S530" s="187">
        <v>0</v>
      </c>
      <c r="T530" s="187">
        <v>0</v>
      </c>
      <c r="U530" s="187">
        <v>0</v>
      </c>
      <c r="V530" s="187">
        <v>0</v>
      </c>
      <c r="W530" s="187">
        <v>0</v>
      </c>
      <c r="X530" s="187">
        <v>0</v>
      </c>
      <c r="Y530" s="187">
        <v>0</v>
      </c>
      <c r="Z530" s="187">
        <v>0</v>
      </c>
      <c r="AA530" s="187">
        <v>0</v>
      </c>
      <c r="AB530" s="187">
        <v>0</v>
      </c>
      <c r="AC530" s="187">
        <v>0</v>
      </c>
      <c r="AD530" s="187">
        <v>0</v>
      </c>
      <c r="AE530" s="187">
        <v>0</v>
      </c>
      <c r="AF530" s="187">
        <v>0</v>
      </c>
      <c r="AG530" s="175">
        <v>1</v>
      </c>
      <c r="AH530" s="188">
        <v>486</v>
      </c>
      <c r="AI530" s="92">
        <f t="shared" si="53"/>
        <v>0</v>
      </c>
      <c r="AJ530" s="198">
        <v>0</v>
      </c>
      <c r="AK530" s="196">
        <v>0</v>
      </c>
      <c r="AL530" s="197">
        <v>0</v>
      </c>
      <c r="AN530" s="174">
        <f t="shared" si="48"/>
        <v>0</v>
      </c>
      <c r="AO530" s="174">
        <f t="shared" si="49"/>
        <v>0</v>
      </c>
      <c r="AQ530" s="92">
        <f t="shared" si="50"/>
        <v>0</v>
      </c>
      <c r="AR530" s="92">
        <f t="shared" si="51"/>
        <v>0</v>
      </c>
      <c r="AS530" s="92">
        <f t="shared" si="52"/>
        <v>0</v>
      </c>
      <c r="AU530" s="233">
        <v>0</v>
      </c>
      <c r="AV530" s="234">
        <v>0</v>
      </c>
      <c r="AW530" s="234">
        <v>0</v>
      </c>
      <c r="AX530" s="235">
        <v>0</v>
      </c>
      <c r="AY530" s="233">
        <v>0</v>
      </c>
      <c r="AZ530" s="234">
        <v>0</v>
      </c>
      <c r="BA530" s="234">
        <v>0</v>
      </c>
      <c r="BB530" s="234">
        <v>0</v>
      </c>
      <c r="BC530" s="234">
        <v>0</v>
      </c>
      <c r="BD530" s="235">
        <v>0</v>
      </c>
      <c r="BE530" s="233">
        <v>0</v>
      </c>
      <c r="BF530" s="234">
        <v>0</v>
      </c>
      <c r="BG530" s="234">
        <v>0</v>
      </c>
      <c r="BH530" s="235">
        <v>0</v>
      </c>
      <c r="BI530" s="233">
        <v>0</v>
      </c>
      <c r="BJ530" s="234">
        <v>0</v>
      </c>
      <c r="BK530" s="234">
        <v>0</v>
      </c>
      <c r="BL530" s="234">
        <v>0</v>
      </c>
      <c r="BM530" s="234">
        <v>0</v>
      </c>
      <c r="BN530" s="235">
        <v>0</v>
      </c>
      <c r="BO530" s="233">
        <v>0</v>
      </c>
      <c r="BP530" s="234">
        <v>0</v>
      </c>
      <c r="BQ530" s="234">
        <v>0</v>
      </c>
      <c r="BR530" s="235">
        <v>0</v>
      </c>
      <c r="BS530" s="233">
        <v>0</v>
      </c>
      <c r="BT530" s="234">
        <v>0</v>
      </c>
      <c r="BU530" s="234">
        <v>0</v>
      </c>
      <c r="BV530" s="234">
        <v>0</v>
      </c>
      <c r="BW530" s="234">
        <v>0</v>
      </c>
      <c r="BX530" s="235">
        <v>0</v>
      </c>
    </row>
    <row r="531" spans="1:76">
      <c r="A531" s="186" t="s">
        <v>1347</v>
      </c>
      <c r="B531" s="187">
        <v>0</v>
      </c>
      <c r="C531" s="187">
        <v>0</v>
      </c>
      <c r="D531" s="186">
        <v>0</v>
      </c>
      <c r="E531" s="186">
        <v>0</v>
      </c>
      <c r="F531" s="187">
        <v>0</v>
      </c>
      <c r="G531" s="187">
        <v>0</v>
      </c>
      <c r="H531" s="195">
        <v>0</v>
      </c>
      <c r="I531" s="187">
        <v>0</v>
      </c>
      <c r="J531" s="187">
        <v>0</v>
      </c>
      <c r="K531" s="187">
        <v>0</v>
      </c>
      <c r="L531" s="187">
        <v>0</v>
      </c>
      <c r="M531" s="187">
        <v>0</v>
      </c>
      <c r="N531" s="187">
        <v>0</v>
      </c>
      <c r="O531" s="187">
        <v>0</v>
      </c>
      <c r="P531" s="187">
        <v>0</v>
      </c>
      <c r="Q531" s="187">
        <v>0</v>
      </c>
      <c r="R531" s="187">
        <v>0</v>
      </c>
      <c r="S531" s="187">
        <v>0</v>
      </c>
      <c r="T531" s="187">
        <v>0</v>
      </c>
      <c r="U531" s="187">
        <v>0</v>
      </c>
      <c r="V531" s="187">
        <v>0</v>
      </c>
      <c r="W531" s="187">
        <v>0</v>
      </c>
      <c r="X531" s="187">
        <v>0</v>
      </c>
      <c r="Y531" s="187">
        <v>0</v>
      </c>
      <c r="Z531" s="187">
        <v>0</v>
      </c>
      <c r="AA531" s="187">
        <v>0</v>
      </c>
      <c r="AB531" s="187">
        <v>0</v>
      </c>
      <c r="AC531" s="187">
        <v>0</v>
      </c>
      <c r="AD531" s="187">
        <v>0</v>
      </c>
      <c r="AE531" s="187">
        <v>0</v>
      </c>
      <c r="AF531" s="187">
        <v>0</v>
      </c>
      <c r="AG531" s="175">
        <v>1</v>
      </c>
      <c r="AH531" s="188">
        <v>69</v>
      </c>
      <c r="AI531" s="92">
        <f t="shared" si="53"/>
        <v>0</v>
      </c>
      <c r="AJ531" s="198">
        <v>0</v>
      </c>
      <c r="AK531" s="196">
        <v>0</v>
      </c>
      <c r="AL531" s="197">
        <v>0</v>
      </c>
      <c r="AN531" s="174">
        <f t="shared" si="48"/>
        <v>0</v>
      </c>
      <c r="AO531" s="174">
        <f t="shared" si="49"/>
        <v>0</v>
      </c>
      <c r="AQ531" s="92">
        <f t="shared" si="50"/>
        <v>0</v>
      </c>
      <c r="AR531" s="92">
        <f t="shared" si="51"/>
        <v>0</v>
      </c>
      <c r="AS531" s="92">
        <f t="shared" si="52"/>
        <v>0</v>
      </c>
      <c r="AU531" s="233">
        <v>0</v>
      </c>
      <c r="AV531" s="234">
        <v>0</v>
      </c>
      <c r="AW531" s="234">
        <v>0</v>
      </c>
      <c r="AX531" s="235">
        <v>0</v>
      </c>
      <c r="AY531" s="233">
        <v>0</v>
      </c>
      <c r="AZ531" s="234">
        <v>0</v>
      </c>
      <c r="BA531" s="234">
        <v>0</v>
      </c>
      <c r="BB531" s="234">
        <v>0</v>
      </c>
      <c r="BC531" s="234">
        <v>0</v>
      </c>
      <c r="BD531" s="235">
        <v>0</v>
      </c>
      <c r="BE531" s="233">
        <v>0</v>
      </c>
      <c r="BF531" s="234">
        <v>0</v>
      </c>
      <c r="BG531" s="234">
        <v>0</v>
      </c>
      <c r="BH531" s="235">
        <v>0</v>
      </c>
      <c r="BI531" s="233">
        <v>0</v>
      </c>
      <c r="BJ531" s="234">
        <v>0</v>
      </c>
      <c r="BK531" s="234">
        <v>0</v>
      </c>
      <c r="BL531" s="234">
        <v>0</v>
      </c>
      <c r="BM531" s="234">
        <v>0</v>
      </c>
      <c r="BN531" s="235">
        <v>0</v>
      </c>
      <c r="BO531" s="233">
        <v>0</v>
      </c>
      <c r="BP531" s="234">
        <v>0</v>
      </c>
      <c r="BQ531" s="234">
        <v>0</v>
      </c>
      <c r="BR531" s="235">
        <v>0</v>
      </c>
      <c r="BS531" s="233">
        <v>0</v>
      </c>
      <c r="BT531" s="234">
        <v>0</v>
      </c>
      <c r="BU531" s="234">
        <v>0</v>
      </c>
      <c r="BV531" s="234">
        <v>0</v>
      </c>
      <c r="BW531" s="234">
        <v>0</v>
      </c>
      <c r="BX531" s="235">
        <v>0</v>
      </c>
    </row>
    <row r="532" spans="1:76">
      <c r="A532" s="186" t="s">
        <v>1348</v>
      </c>
      <c r="B532" s="187">
        <v>0</v>
      </c>
      <c r="C532" s="187">
        <v>0</v>
      </c>
      <c r="D532" s="186">
        <v>11</v>
      </c>
      <c r="E532" s="186">
        <v>12</v>
      </c>
      <c r="F532" s="187">
        <v>13066</v>
      </c>
      <c r="G532" s="187">
        <v>14896</v>
      </c>
      <c r="H532" s="195">
        <v>2570</v>
      </c>
      <c r="I532" s="187">
        <v>654.40999999999985</v>
      </c>
      <c r="J532" s="187">
        <v>-4858</v>
      </c>
      <c r="K532" s="187">
        <v>13663</v>
      </c>
      <c r="L532" s="187">
        <v>12539</v>
      </c>
      <c r="M532" s="187">
        <v>12132</v>
      </c>
      <c r="N532" s="187">
        <v>14147</v>
      </c>
      <c r="O532" s="187">
        <v>2551</v>
      </c>
      <c r="P532" s="187">
        <v>614.82000000000005</v>
      </c>
      <c r="Q532" s="187">
        <v>0</v>
      </c>
      <c r="R532" s="187">
        <v>-6008</v>
      </c>
      <c r="S532" s="187">
        <v>1386</v>
      </c>
      <c r="T532" s="187">
        <v>373.82000000000005</v>
      </c>
      <c r="U532" s="187">
        <v>0</v>
      </c>
      <c r="V532" s="187">
        <v>-595</v>
      </c>
      <c r="W532" s="187">
        <v>5369</v>
      </c>
      <c r="X532" s="187">
        <v>728</v>
      </c>
      <c r="Y532" s="187">
        <v>0</v>
      </c>
      <c r="Z532" s="187">
        <v>1239</v>
      </c>
      <c r="AA532" s="187">
        <v>-595</v>
      </c>
      <c r="AB532" s="187">
        <v>-595</v>
      </c>
      <c r="AC532" s="187">
        <v>-595</v>
      </c>
      <c r="AD532" s="187">
        <v>-595</v>
      </c>
      <c r="AE532" s="187">
        <v>-595</v>
      </c>
      <c r="AF532" s="187">
        <v>-1883</v>
      </c>
      <c r="AG532" s="175">
        <v>9.4</v>
      </c>
      <c r="AH532" s="188">
        <v>487</v>
      </c>
      <c r="AI532" s="92">
        <f t="shared" si="53"/>
        <v>0</v>
      </c>
      <c r="AJ532" s="198">
        <v>-103</v>
      </c>
      <c r="AK532" s="196">
        <v>147</v>
      </c>
      <c r="AL532" s="197">
        <v>-639</v>
      </c>
      <c r="AN532" s="174">
        <f t="shared" si="48"/>
        <v>2570.8200000000002</v>
      </c>
      <c r="AO532" s="174">
        <f t="shared" si="49"/>
        <v>-0.82000000000016371</v>
      </c>
      <c r="AQ532" s="92">
        <f t="shared" si="50"/>
        <v>13066</v>
      </c>
      <c r="AR532" s="92">
        <f t="shared" si="51"/>
        <v>0</v>
      </c>
      <c r="AS532" s="92">
        <f t="shared" si="52"/>
        <v>-1830</v>
      </c>
      <c r="AU532" s="233">
        <v>1386</v>
      </c>
      <c r="AV532" s="234">
        <v>1386</v>
      </c>
      <c r="AW532" s="234">
        <v>147</v>
      </c>
      <c r="AX532" s="235">
        <v>1239</v>
      </c>
      <c r="AY532" s="233">
        <v>147</v>
      </c>
      <c r="AZ532" s="234">
        <v>147</v>
      </c>
      <c r="BA532" s="234">
        <v>147</v>
      </c>
      <c r="BB532" s="234">
        <v>147</v>
      </c>
      <c r="BC532" s="234">
        <v>147</v>
      </c>
      <c r="BD532" s="235">
        <v>504</v>
      </c>
      <c r="BE532" s="233">
        <v>-6007</v>
      </c>
      <c r="BF532" s="234">
        <v>-6007</v>
      </c>
      <c r="BG532" s="234">
        <v>-639</v>
      </c>
      <c r="BH532" s="235">
        <v>-5368</v>
      </c>
      <c r="BI532" s="233">
        <v>-639</v>
      </c>
      <c r="BJ532" s="234">
        <v>-639</v>
      </c>
      <c r="BK532" s="234">
        <v>-639</v>
      </c>
      <c r="BL532" s="234">
        <v>-639</v>
      </c>
      <c r="BM532" s="234">
        <v>-639</v>
      </c>
      <c r="BN532" s="235">
        <v>-2173</v>
      </c>
      <c r="BO532" s="233">
        <v>-934</v>
      </c>
      <c r="BP532" s="234">
        <v>-831</v>
      </c>
      <c r="BQ532" s="234">
        <v>-103</v>
      </c>
      <c r="BR532" s="235">
        <v>-728</v>
      </c>
      <c r="BS532" s="233">
        <v>-103</v>
      </c>
      <c r="BT532" s="234">
        <v>-103</v>
      </c>
      <c r="BU532" s="234">
        <v>-103</v>
      </c>
      <c r="BV532" s="234">
        <v>-103</v>
      </c>
      <c r="BW532" s="234">
        <v>-103</v>
      </c>
      <c r="BX532" s="235">
        <v>-213</v>
      </c>
    </row>
    <row r="533" spans="1:76">
      <c r="A533" s="186" t="s">
        <v>1349</v>
      </c>
      <c r="B533" s="187">
        <v>0</v>
      </c>
      <c r="C533" s="187">
        <v>0</v>
      </c>
      <c r="D533" s="186">
        <v>0</v>
      </c>
      <c r="E533" s="186">
        <v>0</v>
      </c>
      <c r="F533" s="187">
        <v>0</v>
      </c>
      <c r="G533" s="187">
        <v>0</v>
      </c>
      <c r="H533" s="195">
        <v>0</v>
      </c>
      <c r="I533" s="187">
        <v>0</v>
      </c>
      <c r="J533" s="187">
        <v>0</v>
      </c>
      <c r="K533" s="187">
        <v>0</v>
      </c>
      <c r="L533" s="187">
        <v>0</v>
      </c>
      <c r="M533" s="187">
        <v>0</v>
      </c>
      <c r="N533" s="187">
        <v>0</v>
      </c>
      <c r="O533" s="187">
        <v>0</v>
      </c>
      <c r="P533" s="187">
        <v>0</v>
      </c>
      <c r="Q533" s="187">
        <v>0</v>
      </c>
      <c r="R533" s="187">
        <v>0</v>
      </c>
      <c r="S533" s="187">
        <v>0</v>
      </c>
      <c r="T533" s="187">
        <v>0</v>
      </c>
      <c r="U533" s="187">
        <v>0</v>
      </c>
      <c r="V533" s="187">
        <v>0</v>
      </c>
      <c r="W533" s="187">
        <v>0</v>
      </c>
      <c r="X533" s="187">
        <v>0</v>
      </c>
      <c r="Y533" s="187">
        <v>0</v>
      </c>
      <c r="Z533" s="187">
        <v>0</v>
      </c>
      <c r="AA533" s="187">
        <v>0</v>
      </c>
      <c r="AB533" s="187">
        <v>0</v>
      </c>
      <c r="AC533" s="187">
        <v>0</v>
      </c>
      <c r="AD533" s="187">
        <v>0</v>
      </c>
      <c r="AE533" s="187">
        <v>0</v>
      </c>
      <c r="AF533" s="187">
        <v>0</v>
      </c>
      <c r="AG533" s="175">
        <v>1</v>
      </c>
      <c r="AH533" s="188">
        <v>70</v>
      </c>
      <c r="AI533" s="92">
        <f t="shared" si="53"/>
        <v>0</v>
      </c>
      <c r="AJ533" s="198">
        <v>0</v>
      </c>
      <c r="AK533" s="196">
        <v>0</v>
      </c>
      <c r="AL533" s="197">
        <v>0</v>
      </c>
      <c r="AN533" s="174">
        <f t="shared" si="48"/>
        <v>0</v>
      </c>
      <c r="AO533" s="174">
        <f t="shared" si="49"/>
        <v>0</v>
      </c>
      <c r="AQ533" s="92">
        <f t="shared" si="50"/>
        <v>0</v>
      </c>
      <c r="AR533" s="92">
        <f t="shared" si="51"/>
        <v>0</v>
      </c>
      <c r="AS533" s="92">
        <f t="shared" si="52"/>
        <v>0</v>
      </c>
      <c r="AU533" s="233">
        <v>0</v>
      </c>
      <c r="AV533" s="234">
        <v>0</v>
      </c>
      <c r="AW533" s="234">
        <v>0</v>
      </c>
      <c r="AX533" s="235">
        <v>0</v>
      </c>
      <c r="AY533" s="233">
        <v>0</v>
      </c>
      <c r="AZ533" s="234">
        <v>0</v>
      </c>
      <c r="BA533" s="234">
        <v>0</v>
      </c>
      <c r="BB533" s="234">
        <v>0</v>
      </c>
      <c r="BC533" s="234">
        <v>0</v>
      </c>
      <c r="BD533" s="235">
        <v>0</v>
      </c>
      <c r="BE533" s="233">
        <v>0</v>
      </c>
      <c r="BF533" s="234">
        <v>0</v>
      </c>
      <c r="BG533" s="234">
        <v>0</v>
      </c>
      <c r="BH533" s="235">
        <v>0</v>
      </c>
      <c r="BI533" s="233">
        <v>0</v>
      </c>
      <c r="BJ533" s="234">
        <v>0</v>
      </c>
      <c r="BK533" s="234">
        <v>0</v>
      </c>
      <c r="BL533" s="234">
        <v>0</v>
      </c>
      <c r="BM533" s="234">
        <v>0</v>
      </c>
      <c r="BN533" s="235">
        <v>0</v>
      </c>
      <c r="BO533" s="233">
        <v>0</v>
      </c>
      <c r="BP533" s="234">
        <v>0</v>
      </c>
      <c r="BQ533" s="234">
        <v>0</v>
      </c>
      <c r="BR533" s="235">
        <v>0</v>
      </c>
      <c r="BS533" s="233">
        <v>0</v>
      </c>
      <c r="BT533" s="234">
        <v>0</v>
      </c>
      <c r="BU533" s="234">
        <v>0</v>
      </c>
      <c r="BV533" s="234">
        <v>0</v>
      </c>
      <c r="BW533" s="234">
        <v>0</v>
      </c>
      <c r="BX533" s="235">
        <v>0</v>
      </c>
    </row>
    <row r="534" spans="1:76">
      <c r="A534" s="186" t="s">
        <v>1350</v>
      </c>
      <c r="B534" s="187">
        <v>0</v>
      </c>
      <c r="C534" s="187">
        <v>0</v>
      </c>
      <c r="D534" s="186">
        <v>0</v>
      </c>
      <c r="E534" s="186">
        <v>0</v>
      </c>
      <c r="F534" s="187">
        <v>0</v>
      </c>
      <c r="G534" s="187">
        <v>0</v>
      </c>
      <c r="H534" s="195">
        <v>0</v>
      </c>
      <c r="I534" s="187">
        <v>0</v>
      </c>
      <c r="J534" s="187">
        <v>0</v>
      </c>
      <c r="K534" s="187">
        <v>0</v>
      </c>
      <c r="L534" s="187">
        <v>0</v>
      </c>
      <c r="M534" s="187">
        <v>0</v>
      </c>
      <c r="N534" s="187">
        <v>0</v>
      </c>
      <c r="O534" s="187">
        <v>0</v>
      </c>
      <c r="P534" s="187">
        <v>0</v>
      </c>
      <c r="Q534" s="187">
        <v>0</v>
      </c>
      <c r="R534" s="187">
        <v>0</v>
      </c>
      <c r="S534" s="187">
        <v>0</v>
      </c>
      <c r="T534" s="187">
        <v>0</v>
      </c>
      <c r="U534" s="187">
        <v>0</v>
      </c>
      <c r="V534" s="187">
        <v>0</v>
      </c>
      <c r="W534" s="187">
        <v>0</v>
      </c>
      <c r="X534" s="187">
        <v>0</v>
      </c>
      <c r="Y534" s="187">
        <v>0</v>
      </c>
      <c r="Z534" s="187">
        <v>0</v>
      </c>
      <c r="AA534" s="187">
        <v>0</v>
      </c>
      <c r="AB534" s="187">
        <v>0</v>
      </c>
      <c r="AC534" s="187">
        <v>0</v>
      </c>
      <c r="AD534" s="187">
        <v>0</v>
      </c>
      <c r="AE534" s="187">
        <v>0</v>
      </c>
      <c r="AF534" s="187">
        <v>0</v>
      </c>
      <c r="AG534" s="175">
        <v>1</v>
      </c>
      <c r="AH534" s="188">
        <v>488</v>
      </c>
      <c r="AI534" s="92">
        <f t="shared" si="53"/>
        <v>0</v>
      </c>
      <c r="AJ534" s="198">
        <v>0</v>
      </c>
      <c r="AK534" s="196">
        <v>0</v>
      </c>
      <c r="AL534" s="197">
        <v>0</v>
      </c>
      <c r="AN534" s="174">
        <f t="shared" si="48"/>
        <v>0</v>
      </c>
      <c r="AO534" s="174">
        <f t="shared" si="49"/>
        <v>0</v>
      </c>
      <c r="AQ534" s="92">
        <f t="shared" si="50"/>
        <v>0</v>
      </c>
      <c r="AR534" s="92">
        <f t="shared" si="51"/>
        <v>0</v>
      </c>
      <c r="AS534" s="92">
        <f t="shared" si="52"/>
        <v>0</v>
      </c>
      <c r="AU534" s="233">
        <v>0</v>
      </c>
      <c r="AV534" s="234">
        <v>0</v>
      </c>
      <c r="AW534" s="234">
        <v>0</v>
      </c>
      <c r="AX534" s="235">
        <v>0</v>
      </c>
      <c r="AY534" s="233">
        <v>0</v>
      </c>
      <c r="AZ534" s="234">
        <v>0</v>
      </c>
      <c r="BA534" s="234">
        <v>0</v>
      </c>
      <c r="BB534" s="234">
        <v>0</v>
      </c>
      <c r="BC534" s="234">
        <v>0</v>
      </c>
      <c r="BD534" s="235">
        <v>0</v>
      </c>
      <c r="BE534" s="233">
        <v>0</v>
      </c>
      <c r="BF534" s="234">
        <v>0</v>
      </c>
      <c r="BG534" s="234">
        <v>0</v>
      </c>
      <c r="BH534" s="235">
        <v>0</v>
      </c>
      <c r="BI534" s="233">
        <v>0</v>
      </c>
      <c r="BJ534" s="234">
        <v>0</v>
      </c>
      <c r="BK534" s="234">
        <v>0</v>
      </c>
      <c r="BL534" s="234">
        <v>0</v>
      </c>
      <c r="BM534" s="234">
        <v>0</v>
      </c>
      <c r="BN534" s="235">
        <v>0</v>
      </c>
      <c r="BO534" s="233">
        <v>0</v>
      </c>
      <c r="BP534" s="234">
        <v>0</v>
      </c>
      <c r="BQ534" s="234">
        <v>0</v>
      </c>
      <c r="BR534" s="235">
        <v>0</v>
      </c>
      <c r="BS534" s="233">
        <v>0</v>
      </c>
      <c r="BT534" s="234">
        <v>0</v>
      </c>
      <c r="BU534" s="234">
        <v>0</v>
      </c>
      <c r="BV534" s="234">
        <v>0</v>
      </c>
      <c r="BW534" s="234">
        <v>0</v>
      </c>
      <c r="BX534" s="235">
        <v>0</v>
      </c>
    </row>
    <row r="535" spans="1:76">
      <c r="A535" s="186" t="s">
        <v>1351</v>
      </c>
      <c r="B535" s="187">
        <v>0</v>
      </c>
      <c r="C535" s="187">
        <v>0</v>
      </c>
      <c r="D535" s="186">
        <v>77</v>
      </c>
      <c r="E535" s="186">
        <v>84</v>
      </c>
      <c r="F535" s="187">
        <v>91603</v>
      </c>
      <c r="G535" s="187">
        <v>193358</v>
      </c>
      <c r="H535" s="195">
        <v>9605</v>
      </c>
      <c r="I535" s="187">
        <v>185.59000000000026</v>
      </c>
      <c r="J535" s="187">
        <v>-120309</v>
      </c>
      <c r="K535" s="187">
        <v>101619</v>
      </c>
      <c r="L535" s="187">
        <v>82595</v>
      </c>
      <c r="M535" s="187">
        <v>77481</v>
      </c>
      <c r="N535" s="187">
        <v>109388</v>
      </c>
      <c r="O535" s="187">
        <v>14327</v>
      </c>
      <c r="P535" s="187">
        <v>7371.7699999999986</v>
      </c>
      <c r="Q535" s="187">
        <v>0</v>
      </c>
      <c r="R535" s="187">
        <v>-126330</v>
      </c>
      <c r="S535" s="187">
        <v>4104</v>
      </c>
      <c r="T535" s="187">
        <v>1227.7699999999986</v>
      </c>
      <c r="U535" s="187">
        <v>0</v>
      </c>
      <c r="V535" s="187">
        <v>-12094</v>
      </c>
      <c r="W535" s="187">
        <v>114949</v>
      </c>
      <c r="X535" s="187">
        <v>9094</v>
      </c>
      <c r="Y535" s="187">
        <v>0</v>
      </c>
      <c r="Z535" s="187">
        <v>3734</v>
      </c>
      <c r="AA535" s="187">
        <v>-12094</v>
      </c>
      <c r="AB535" s="187">
        <v>-12094</v>
      </c>
      <c r="AC535" s="187">
        <v>-12094</v>
      </c>
      <c r="AD535" s="187">
        <v>-12094</v>
      </c>
      <c r="AE535" s="187">
        <v>-12094</v>
      </c>
      <c r="AF535" s="187">
        <v>-59839</v>
      </c>
      <c r="AG535" s="175">
        <v>11.1</v>
      </c>
      <c r="AH535" s="188">
        <v>574</v>
      </c>
      <c r="AI535" s="92">
        <f t="shared" si="53"/>
        <v>0</v>
      </c>
      <c r="AJ535" s="198">
        <v>-1083</v>
      </c>
      <c r="AK535" s="196">
        <v>370</v>
      </c>
      <c r="AL535" s="197">
        <v>-11381</v>
      </c>
      <c r="AN535" s="174">
        <f t="shared" si="48"/>
        <v>9604.7699999999968</v>
      </c>
      <c r="AO535" s="174">
        <f t="shared" si="49"/>
        <v>0.23000000000320142</v>
      </c>
      <c r="AQ535" s="92">
        <f t="shared" si="50"/>
        <v>91602.999999999985</v>
      </c>
      <c r="AR535" s="92">
        <f t="shared" si="51"/>
        <v>0</v>
      </c>
      <c r="AS535" s="92">
        <f t="shared" si="52"/>
        <v>-101755.00000000001</v>
      </c>
      <c r="AU535" s="233">
        <v>4104</v>
      </c>
      <c r="AV535" s="234">
        <v>4104</v>
      </c>
      <c r="AW535" s="234">
        <v>370</v>
      </c>
      <c r="AX535" s="235">
        <v>3734</v>
      </c>
      <c r="AY535" s="233">
        <v>370</v>
      </c>
      <c r="AZ535" s="234">
        <v>370</v>
      </c>
      <c r="BA535" s="234">
        <v>370</v>
      </c>
      <c r="BB535" s="234">
        <v>370</v>
      </c>
      <c r="BC535" s="234">
        <v>370</v>
      </c>
      <c r="BD535" s="235">
        <v>1884</v>
      </c>
      <c r="BE535" s="233">
        <v>-126330</v>
      </c>
      <c r="BF535" s="234">
        <v>-126330</v>
      </c>
      <c r="BG535" s="234">
        <v>-11381</v>
      </c>
      <c r="BH535" s="235">
        <v>-114949</v>
      </c>
      <c r="BI535" s="233">
        <v>-11381</v>
      </c>
      <c r="BJ535" s="234">
        <v>-11381</v>
      </c>
      <c r="BK535" s="234">
        <v>-11381</v>
      </c>
      <c r="BL535" s="234">
        <v>-11381</v>
      </c>
      <c r="BM535" s="234">
        <v>-11381</v>
      </c>
      <c r="BN535" s="235">
        <v>-58044</v>
      </c>
      <c r="BO535" s="233">
        <v>-11260</v>
      </c>
      <c r="BP535" s="234">
        <v>-10177</v>
      </c>
      <c r="BQ535" s="234">
        <v>-1083</v>
      </c>
      <c r="BR535" s="235">
        <v>-9094</v>
      </c>
      <c r="BS535" s="233">
        <v>-1083</v>
      </c>
      <c r="BT535" s="234">
        <v>-1083</v>
      </c>
      <c r="BU535" s="234">
        <v>-1083</v>
      </c>
      <c r="BV535" s="234">
        <v>-1083</v>
      </c>
      <c r="BW535" s="234">
        <v>-1083</v>
      </c>
      <c r="BX535" s="235">
        <v>-3679</v>
      </c>
    </row>
    <row r="536" spans="1:76">
      <c r="A536" s="186" t="s">
        <v>1352</v>
      </c>
      <c r="B536" s="187">
        <v>0</v>
      </c>
      <c r="C536" s="187">
        <v>0</v>
      </c>
      <c r="D536" s="186">
        <v>0</v>
      </c>
      <c r="E536" s="186">
        <v>0</v>
      </c>
      <c r="F536" s="187">
        <v>0</v>
      </c>
      <c r="G536" s="187">
        <v>0</v>
      </c>
      <c r="H536" s="195">
        <v>0</v>
      </c>
      <c r="I536" s="187">
        <v>0</v>
      </c>
      <c r="J536" s="187">
        <v>0</v>
      </c>
      <c r="K536" s="187">
        <v>0</v>
      </c>
      <c r="L536" s="187">
        <v>0</v>
      </c>
      <c r="M536" s="187">
        <v>0</v>
      </c>
      <c r="N536" s="187">
        <v>0</v>
      </c>
      <c r="O536" s="187">
        <v>0</v>
      </c>
      <c r="P536" s="187">
        <v>0</v>
      </c>
      <c r="Q536" s="187">
        <v>0</v>
      </c>
      <c r="R536" s="187">
        <v>0</v>
      </c>
      <c r="S536" s="187">
        <v>0</v>
      </c>
      <c r="T536" s="187">
        <v>0</v>
      </c>
      <c r="U536" s="187">
        <v>0</v>
      </c>
      <c r="V536" s="187">
        <v>0</v>
      </c>
      <c r="W536" s="187">
        <v>0</v>
      </c>
      <c r="X536" s="187">
        <v>0</v>
      </c>
      <c r="Y536" s="187">
        <v>0</v>
      </c>
      <c r="Z536" s="187">
        <v>0</v>
      </c>
      <c r="AA536" s="187">
        <v>0</v>
      </c>
      <c r="AB536" s="187">
        <v>0</v>
      </c>
      <c r="AC536" s="187">
        <v>0</v>
      </c>
      <c r="AD536" s="187">
        <v>0</v>
      </c>
      <c r="AE536" s="187">
        <v>0</v>
      </c>
      <c r="AF536" s="187">
        <v>0</v>
      </c>
      <c r="AG536" s="175">
        <v>1</v>
      </c>
      <c r="AH536" s="188">
        <v>489</v>
      </c>
      <c r="AI536" s="92">
        <f t="shared" si="53"/>
        <v>0</v>
      </c>
      <c r="AJ536" s="198">
        <v>0</v>
      </c>
      <c r="AK536" s="196">
        <v>0</v>
      </c>
      <c r="AL536" s="197">
        <v>0</v>
      </c>
      <c r="AN536" s="174">
        <f t="shared" si="48"/>
        <v>0</v>
      </c>
      <c r="AO536" s="174">
        <f t="shared" si="49"/>
        <v>0</v>
      </c>
      <c r="AQ536" s="92">
        <f t="shared" si="50"/>
        <v>0</v>
      </c>
      <c r="AR536" s="92">
        <f t="shared" si="51"/>
        <v>0</v>
      </c>
      <c r="AS536" s="92">
        <f t="shared" si="52"/>
        <v>0</v>
      </c>
      <c r="AU536" s="233">
        <v>0</v>
      </c>
      <c r="AV536" s="234">
        <v>0</v>
      </c>
      <c r="AW536" s="234">
        <v>0</v>
      </c>
      <c r="AX536" s="235">
        <v>0</v>
      </c>
      <c r="AY536" s="233">
        <v>0</v>
      </c>
      <c r="AZ536" s="234">
        <v>0</v>
      </c>
      <c r="BA536" s="234">
        <v>0</v>
      </c>
      <c r="BB536" s="234">
        <v>0</v>
      </c>
      <c r="BC536" s="234">
        <v>0</v>
      </c>
      <c r="BD536" s="235">
        <v>0</v>
      </c>
      <c r="BE536" s="233">
        <v>0</v>
      </c>
      <c r="BF536" s="234">
        <v>0</v>
      </c>
      <c r="BG536" s="234">
        <v>0</v>
      </c>
      <c r="BH536" s="235">
        <v>0</v>
      </c>
      <c r="BI536" s="233">
        <v>0</v>
      </c>
      <c r="BJ536" s="234">
        <v>0</v>
      </c>
      <c r="BK536" s="234">
        <v>0</v>
      </c>
      <c r="BL536" s="234">
        <v>0</v>
      </c>
      <c r="BM536" s="234">
        <v>0</v>
      </c>
      <c r="BN536" s="235">
        <v>0</v>
      </c>
      <c r="BO536" s="233">
        <v>0</v>
      </c>
      <c r="BP536" s="234">
        <v>0</v>
      </c>
      <c r="BQ536" s="234">
        <v>0</v>
      </c>
      <c r="BR536" s="235">
        <v>0</v>
      </c>
      <c r="BS536" s="233">
        <v>0</v>
      </c>
      <c r="BT536" s="234">
        <v>0</v>
      </c>
      <c r="BU536" s="234">
        <v>0</v>
      </c>
      <c r="BV536" s="234">
        <v>0</v>
      </c>
      <c r="BW536" s="234">
        <v>0</v>
      </c>
      <c r="BX536" s="235">
        <v>0</v>
      </c>
    </row>
    <row r="537" spans="1:76">
      <c r="A537" s="186" t="s">
        <v>1353</v>
      </c>
      <c r="B537" s="187">
        <v>0</v>
      </c>
      <c r="C537" s="187">
        <v>0</v>
      </c>
      <c r="D537" s="186">
        <v>6</v>
      </c>
      <c r="E537" s="186">
        <v>7</v>
      </c>
      <c r="F537" s="187">
        <v>8623</v>
      </c>
      <c r="G537" s="187">
        <v>4239</v>
      </c>
      <c r="H537" s="195">
        <v>1350</v>
      </c>
      <c r="I537" s="187">
        <v>1.4699999999999989</v>
      </c>
      <c r="J537" s="187">
        <v>2914</v>
      </c>
      <c r="K537" s="187">
        <v>9064</v>
      </c>
      <c r="L537" s="187">
        <v>8203</v>
      </c>
      <c r="M537" s="187">
        <v>7916</v>
      </c>
      <c r="N537" s="187">
        <v>9406</v>
      </c>
      <c r="O537" s="187">
        <v>814</v>
      </c>
      <c r="P537" s="187">
        <v>179.92</v>
      </c>
      <c r="Q537" s="187">
        <v>0</v>
      </c>
      <c r="R537" s="187">
        <v>2766</v>
      </c>
      <c r="S537" s="187">
        <v>627</v>
      </c>
      <c r="T537" s="187">
        <v>2.9199999999999982</v>
      </c>
      <c r="U537" s="187">
        <v>0</v>
      </c>
      <c r="V537" s="187">
        <v>356</v>
      </c>
      <c r="W537" s="187">
        <v>0</v>
      </c>
      <c r="X537" s="187">
        <v>102</v>
      </c>
      <c r="Y537" s="187">
        <v>2459</v>
      </c>
      <c r="Z537" s="187">
        <v>557</v>
      </c>
      <c r="AA537" s="187">
        <v>356</v>
      </c>
      <c r="AB537" s="187">
        <v>356</v>
      </c>
      <c r="AC537" s="187">
        <v>356</v>
      </c>
      <c r="AD537" s="187">
        <v>356</v>
      </c>
      <c r="AE537" s="187">
        <v>359</v>
      </c>
      <c r="AF537" s="187">
        <v>1131</v>
      </c>
      <c r="AG537" s="175">
        <v>9</v>
      </c>
      <c r="AH537" s="188">
        <v>490</v>
      </c>
      <c r="AI537" s="92">
        <f t="shared" si="53"/>
        <v>0</v>
      </c>
      <c r="AJ537" s="198">
        <v>-21</v>
      </c>
      <c r="AK537" s="196">
        <v>70</v>
      </c>
      <c r="AL537" s="197">
        <v>307</v>
      </c>
      <c r="AN537" s="174">
        <f t="shared" si="48"/>
        <v>1349.92</v>
      </c>
      <c r="AO537" s="174">
        <f t="shared" si="49"/>
        <v>7.999999999992724E-2</v>
      </c>
      <c r="AQ537" s="92">
        <f t="shared" si="50"/>
        <v>8623</v>
      </c>
      <c r="AR537" s="92">
        <f t="shared" si="51"/>
        <v>0</v>
      </c>
      <c r="AS537" s="92">
        <f t="shared" si="52"/>
        <v>4384</v>
      </c>
      <c r="AU537" s="233">
        <v>627</v>
      </c>
      <c r="AV537" s="234">
        <v>627</v>
      </c>
      <c r="AW537" s="234">
        <v>70</v>
      </c>
      <c r="AX537" s="235">
        <v>557</v>
      </c>
      <c r="AY537" s="233">
        <v>70</v>
      </c>
      <c r="AZ537" s="234">
        <v>70</v>
      </c>
      <c r="BA537" s="234">
        <v>70</v>
      </c>
      <c r="BB537" s="234">
        <v>70</v>
      </c>
      <c r="BC537" s="234">
        <v>70</v>
      </c>
      <c r="BD537" s="235">
        <v>207</v>
      </c>
      <c r="BE537" s="233">
        <v>2766</v>
      </c>
      <c r="BF537" s="234">
        <v>2766</v>
      </c>
      <c r="BG537" s="234">
        <v>307</v>
      </c>
      <c r="BH537" s="235">
        <v>2459</v>
      </c>
      <c r="BI537" s="233">
        <v>307</v>
      </c>
      <c r="BJ537" s="234">
        <v>307</v>
      </c>
      <c r="BK537" s="234">
        <v>307</v>
      </c>
      <c r="BL537" s="234">
        <v>307</v>
      </c>
      <c r="BM537" s="234">
        <v>307</v>
      </c>
      <c r="BN537" s="235">
        <v>924</v>
      </c>
      <c r="BO537" s="233">
        <v>-144</v>
      </c>
      <c r="BP537" s="234">
        <v>-123</v>
      </c>
      <c r="BQ537" s="234">
        <v>-21</v>
      </c>
      <c r="BR537" s="235">
        <v>-102</v>
      </c>
      <c r="BS537" s="233">
        <v>-21</v>
      </c>
      <c r="BT537" s="234">
        <v>-21</v>
      </c>
      <c r="BU537" s="234">
        <v>-21</v>
      </c>
      <c r="BV537" s="234">
        <v>-21</v>
      </c>
      <c r="BW537" s="234">
        <v>-18</v>
      </c>
      <c r="BX537" s="235">
        <v>0</v>
      </c>
    </row>
    <row r="538" spans="1:76">
      <c r="A538" s="186" t="s">
        <v>1354</v>
      </c>
      <c r="B538" s="187">
        <v>0</v>
      </c>
      <c r="C538" s="187">
        <v>0</v>
      </c>
      <c r="D538" s="186">
        <v>4</v>
      </c>
      <c r="E538" s="186">
        <v>4</v>
      </c>
      <c r="F538" s="187">
        <v>5268</v>
      </c>
      <c r="G538" s="187">
        <v>5809</v>
      </c>
      <c r="H538" s="195">
        <v>701</v>
      </c>
      <c r="I538" s="187">
        <v>3.8900000000000006</v>
      </c>
      <c r="J538" s="187">
        <v>-1413</v>
      </c>
      <c r="K538" s="187">
        <v>5570</v>
      </c>
      <c r="L538" s="187">
        <v>4989</v>
      </c>
      <c r="M538" s="187">
        <v>4778</v>
      </c>
      <c r="N538" s="187">
        <v>5852</v>
      </c>
      <c r="O538" s="187">
        <v>647</v>
      </c>
      <c r="P538" s="187">
        <v>229.73</v>
      </c>
      <c r="Q538" s="187">
        <v>0</v>
      </c>
      <c r="R538" s="187">
        <v>-1718</v>
      </c>
      <c r="S538" s="187">
        <v>302</v>
      </c>
      <c r="T538" s="187">
        <v>1.7299999999999969</v>
      </c>
      <c r="U538" s="187">
        <v>0</v>
      </c>
      <c r="V538" s="187">
        <v>-176</v>
      </c>
      <c r="W538" s="187">
        <v>1535</v>
      </c>
      <c r="X538" s="187">
        <v>148</v>
      </c>
      <c r="Y538" s="187">
        <v>0</v>
      </c>
      <c r="Z538" s="187">
        <v>270</v>
      </c>
      <c r="AA538" s="187">
        <v>-176</v>
      </c>
      <c r="AB538" s="187">
        <v>-176</v>
      </c>
      <c r="AC538" s="187">
        <v>-176</v>
      </c>
      <c r="AD538" s="187">
        <v>-176</v>
      </c>
      <c r="AE538" s="187">
        <v>-176</v>
      </c>
      <c r="AF538" s="187">
        <v>-533</v>
      </c>
      <c r="AG538" s="175">
        <v>9.4</v>
      </c>
      <c r="AH538" s="188">
        <v>491</v>
      </c>
      <c r="AI538" s="92">
        <f t="shared" si="53"/>
        <v>0</v>
      </c>
      <c r="AJ538" s="198">
        <v>-25</v>
      </c>
      <c r="AK538" s="196">
        <v>32</v>
      </c>
      <c r="AL538" s="197">
        <v>-183</v>
      </c>
      <c r="AN538" s="174">
        <f t="shared" si="48"/>
        <v>700.73</v>
      </c>
      <c r="AO538" s="174">
        <f t="shared" si="49"/>
        <v>0.26999999999998181</v>
      </c>
      <c r="AQ538" s="92">
        <f t="shared" si="50"/>
        <v>5268</v>
      </c>
      <c r="AR538" s="92">
        <f t="shared" si="51"/>
        <v>0</v>
      </c>
      <c r="AS538" s="92">
        <f t="shared" si="52"/>
        <v>-541</v>
      </c>
      <c r="AU538" s="233">
        <v>302</v>
      </c>
      <c r="AV538" s="234">
        <v>302</v>
      </c>
      <c r="AW538" s="234">
        <v>32</v>
      </c>
      <c r="AX538" s="235">
        <v>270</v>
      </c>
      <c r="AY538" s="233">
        <v>32</v>
      </c>
      <c r="AZ538" s="234">
        <v>32</v>
      </c>
      <c r="BA538" s="234">
        <v>32</v>
      </c>
      <c r="BB538" s="234">
        <v>32</v>
      </c>
      <c r="BC538" s="234">
        <v>32</v>
      </c>
      <c r="BD538" s="235">
        <v>110</v>
      </c>
      <c r="BE538" s="233">
        <v>-1718</v>
      </c>
      <c r="BF538" s="234">
        <v>-1718</v>
      </c>
      <c r="BG538" s="234">
        <v>-183</v>
      </c>
      <c r="BH538" s="235">
        <v>-1535</v>
      </c>
      <c r="BI538" s="233">
        <v>-183</v>
      </c>
      <c r="BJ538" s="234">
        <v>-183</v>
      </c>
      <c r="BK538" s="234">
        <v>-183</v>
      </c>
      <c r="BL538" s="234">
        <v>-183</v>
      </c>
      <c r="BM538" s="234">
        <v>-183</v>
      </c>
      <c r="BN538" s="235">
        <v>-620</v>
      </c>
      <c r="BO538" s="233">
        <v>-198</v>
      </c>
      <c r="BP538" s="234">
        <v>-173</v>
      </c>
      <c r="BQ538" s="234">
        <v>-25</v>
      </c>
      <c r="BR538" s="235">
        <v>-148</v>
      </c>
      <c r="BS538" s="233">
        <v>-25</v>
      </c>
      <c r="BT538" s="234">
        <v>-25</v>
      </c>
      <c r="BU538" s="234">
        <v>-25</v>
      </c>
      <c r="BV538" s="234">
        <v>-25</v>
      </c>
      <c r="BW538" s="234">
        <v>-25</v>
      </c>
      <c r="BX538" s="235">
        <v>-23</v>
      </c>
    </row>
    <row r="539" spans="1:76">
      <c r="A539" s="186" t="s">
        <v>1355</v>
      </c>
      <c r="B539" s="187">
        <v>0</v>
      </c>
      <c r="C539" s="187">
        <v>0</v>
      </c>
      <c r="D539" s="186">
        <v>19</v>
      </c>
      <c r="E539" s="186">
        <v>19</v>
      </c>
      <c r="F539" s="187">
        <v>38147</v>
      </c>
      <c r="G539" s="187">
        <v>46739</v>
      </c>
      <c r="H539" s="195">
        <v>5713</v>
      </c>
      <c r="I539" s="187">
        <v>176.50000000000006</v>
      </c>
      <c r="J539" s="187">
        <v>-16829</v>
      </c>
      <c r="K539" s="187">
        <v>41021</v>
      </c>
      <c r="L539" s="187">
        <v>35294</v>
      </c>
      <c r="M539" s="187">
        <v>33303</v>
      </c>
      <c r="N539" s="187">
        <v>43719</v>
      </c>
      <c r="O539" s="187">
        <v>5511</v>
      </c>
      <c r="P539" s="187">
        <v>1856.73</v>
      </c>
      <c r="Q539" s="187">
        <v>0</v>
      </c>
      <c r="R539" s="187">
        <v>-18900</v>
      </c>
      <c r="S539" s="187">
        <v>3151</v>
      </c>
      <c r="T539" s="187">
        <v>210.73000000000013</v>
      </c>
      <c r="U539" s="187">
        <v>0</v>
      </c>
      <c r="V539" s="187">
        <v>-1655</v>
      </c>
      <c r="W539" s="187">
        <v>17227</v>
      </c>
      <c r="X539" s="187">
        <v>2474</v>
      </c>
      <c r="Y539" s="187">
        <v>0</v>
      </c>
      <c r="Z539" s="187">
        <v>2872</v>
      </c>
      <c r="AA539" s="187">
        <v>-1655</v>
      </c>
      <c r="AB539" s="187">
        <v>-1655</v>
      </c>
      <c r="AC539" s="187">
        <v>-1655</v>
      </c>
      <c r="AD539" s="187">
        <v>-1655</v>
      </c>
      <c r="AE539" s="187">
        <v>-1655</v>
      </c>
      <c r="AF539" s="187">
        <v>-8554</v>
      </c>
      <c r="AG539" s="175">
        <v>11.3</v>
      </c>
      <c r="AH539" s="188">
        <v>492</v>
      </c>
      <c r="AI539" s="92">
        <f t="shared" si="53"/>
        <v>0</v>
      </c>
      <c r="AJ539" s="198">
        <v>-261</v>
      </c>
      <c r="AK539" s="196">
        <v>279</v>
      </c>
      <c r="AL539" s="197">
        <v>-1672</v>
      </c>
      <c r="AN539" s="174">
        <f t="shared" si="48"/>
        <v>5713.73</v>
      </c>
      <c r="AO539" s="174">
        <f t="shared" si="49"/>
        <v>-0.72999999999956344</v>
      </c>
      <c r="AQ539" s="92">
        <f t="shared" si="50"/>
        <v>38146.999999999993</v>
      </c>
      <c r="AR539" s="92">
        <f t="shared" si="51"/>
        <v>0</v>
      </c>
      <c r="AS539" s="92">
        <f t="shared" si="52"/>
        <v>-8592</v>
      </c>
      <c r="AU539" s="233">
        <v>3151</v>
      </c>
      <c r="AV539" s="234">
        <v>3151</v>
      </c>
      <c r="AW539" s="234">
        <v>279</v>
      </c>
      <c r="AX539" s="235">
        <v>2872</v>
      </c>
      <c r="AY539" s="233">
        <v>279</v>
      </c>
      <c r="AZ539" s="234">
        <v>279</v>
      </c>
      <c r="BA539" s="234">
        <v>279</v>
      </c>
      <c r="BB539" s="234">
        <v>279</v>
      </c>
      <c r="BC539" s="234">
        <v>279</v>
      </c>
      <c r="BD539" s="235">
        <v>1477</v>
      </c>
      <c r="BE539" s="233">
        <v>-18899</v>
      </c>
      <c r="BF539" s="234">
        <v>-18899</v>
      </c>
      <c r="BG539" s="234">
        <v>-1672</v>
      </c>
      <c r="BH539" s="235">
        <v>-17227</v>
      </c>
      <c r="BI539" s="233">
        <v>-1672</v>
      </c>
      <c r="BJ539" s="234">
        <v>-1672</v>
      </c>
      <c r="BK539" s="234">
        <v>-1672</v>
      </c>
      <c r="BL539" s="234">
        <v>-1672</v>
      </c>
      <c r="BM539" s="234">
        <v>-1672</v>
      </c>
      <c r="BN539" s="235">
        <v>-8867</v>
      </c>
      <c r="BO539" s="233">
        <v>-2996</v>
      </c>
      <c r="BP539" s="234">
        <v>-2735</v>
      </c>
      <c r="BQ539" s="234">
        <v>-261</v>
      </c>
      <c r="BR539" s="235">
        <v>-2474</v>
      </c>
      <c r="BS539" s="233">
        <v>-261</v>
      </c>
      <c r="BT539" s="234">
        <v>-261</v>
      </c>
      <c r="BU539" s="234">
        <v>-261</v>
      </c>
      <c r="BV539" s="234">
        <v>-261</v>
      </c>
      <c r="BW539" s="234">
        <v>-261</v>
      </c>
      <c r="BX539" s="235">
        <v>-1169</v>
      </c>
    </row>
    <row r="540" spans="1:76">
      <c r="A540" s="186" t="s">
        <v>1356</v>
      </c>
      <c r="B540" s="187">
        <v>0</v>
      </c>
      <c r="C540" s="187">
        <v>0</v>
      </c>
      <c r="D540" s="186">
        <v>14</v>
      </c>
      <c r="E540" s="186">
        <v>14</v>
      </c>
      <c r="F540" s="187">
        <v>17774</v>
      </c>
      <c r="G540" s="187">
        <v>0</v>
      </c>
      <c r="H540" s="195">
        <v>2168</v>
      </c>
      <c r="I540" s="187">
        <v>0.23999999999999488</v>
      </c>
      <c r="J540" s="187">
        <v>15606</v>
      </c>
      <c r="K540" s="187">
        <v>19659</v>
      </c>
      <c r="L540" s="187">
        <v>15997</v>
      </c>
      <c r="M540" s="187">
        <v>15049</v>
      </c>
      <c r="N540" s="187">
        <v>21039</v>
      </c>
      <c r="O540" s="187">
        <v>0</v>
      </c>
      <c r="P540" s="187">
        <v>0</v>
      </c>
      <c r="Q540" s="187">
        <v>0</v>
      </c>
      <c r="R540" s="187">
        <v>17005</v>
      </c>
      <c r="S540" s="187">
        <v>769</v>
      </c>
      <c r="T540" s="187">
        <v>0</v>
      </c>
      <c r="U540" s="187">
        <v>0</v>
      </c>
      <c r="V540" s="187">
        <v>2168</v>
      </c>
      <c r="W540" s="187">
        <v>0</v>
      </c>
      <c r="X540" s="187">
        <v>0</v>
      </c>
      <c r="Y540" s="187">
        <v>14931</v>
      </c>
      <c r="Z540" s="187">
        <v>675</v>
      </c>
      <c r="AA540" s="187">
        <v>2168</v>
      </c>
      <c r="AB540" s="187">
        <v>2168</v>
      </c>
      <c r="AC540" s="187">
        <v>2168</v>
      </c>
      <c r="AD540" s="187">
        <v>2168</v>
      </c>
      <c r="AE540" s="187">
        <v>2168</v>
      </c>
      <c r="AF540" s="187">
        <v>4766</v>
      </c>
      <c r="AG540" s="175">
        <v>8.1999999999999993</v>
      </c>
      <c r="AH540" s="188">
        <v>493</v>
      </c>
      <c r="AI540" s="92">
        <f t="shared" si="53"/>
        <v>0</v>
      </c>
      <c r="AJ540" s="198">
        <v>0</v>
      </c>
      <c r="AK540" s="196">
        <v>94</v>
      </c>
      <c r="AL540" s="197">
        <v>2074</v>
      </c>
      <c r="AN540" s="174">
        <f t="shared" si="48"/>
        <v>2168</v>
      </c>
      <c r="AO540" s="174">
        <f t="shared" si="49"/>
        <v>0</v>
      </c>
      <c r="AQ540" s="92">
        <f t="shared" si="50"/>
        <v>17774</v>
      </c>
      <c r="AR540" s="92">
        <f t="shared" si="51"/>
        <v>0</v>
      </c>
      <c r="AS540" s="92">
        <f t="shared" si="52"/>
        <v>17774</v>
      </c>
      <c r="AU540" s="233">
        <v>769</v>
      </c>
      <c r="AV540" s="234">
        <v>769</v>
      </c>
      <c r="AW540" s="234">
        <v>94</v>
      </c>
      <c r="AX540" s="235">
        <v>675</v>
      </c>
      <c r="AY540" s="233">
        <v>94</v>
      </c>
      <c r="AZ540" s="234">
        <v>94</v>
      </c>
      <c r="BA540" s="234">
        <v>94</v>
      </c>
      <c r="BB540" s="234">
        <v>94</v>
      </c>
      <c r="BC540" s="234">
        <v>94</v>
      </c>
      <c r="BD540" s="235">
        <v>205</v>
      </c>
      <c r="BE540" s="233">
        <v>17005</v>
      </c>
      <c r="BF540" s="234">
        <v>17005</v>
      </c>
      <c r="BG540" s="234">
        <v>2074</v>
      </c>
      <c r="BH540" s="235">
        <v>14931</v>
      </c>
      <c r="BI540" s="233">
        <v>2074</v>
      </c>
      <c r="BJ540" s="234">
        <v>2074</v>
      </c>
      <c r="BK540" s="234">
        <v>2074</v>
      </c>
      <c r="BL540" s="234">
        <v>2074</v>
      </c>
      <c r="BM540" s="234">
        <v>2074</v>
      </c>
      <c r="BN540" s="235">
        <v>4561</v>
      </c>
      <c r="BO540" s="233">
        <v>0</v>
      </c>
      <c r="BP540" s="234">
        <v>0</v>
      </c>
      <c r="BQ540" s="234">
        <v>0</v>
      </c>
      <c r="BR540" s="235">
        <v>0</v>
      </c>
      <c r="BS540" s="233">
        <v>0</v>
      </c>
      <c r="BT540" s="234">
        <v>0</v>
      </c>
      <c r="BU540" s="234">
        <v>0</v>
      </c>
      <c r="BV540" s="234">
        <v>0</v>
      </c>
      <c r="BW540" s="234">
        <v>0</v>
      </c>
      <c r="BX540" s="235">
        <v>0</v>
      </c>
    </row>
    <row r="541" spans="1:76">
      <c r="A541" s="186" t="s">
        <v>1357</v>
      </c>
      <c r="B541" s="187">
        <v>0</v>
      </c>
      <c r="C541" s="187">
        <v>0</v>
      </c>
      <c r="D541" s="186">
        <v>0</v>
      </c>
      <c r="E541" s="186">
        <v>0</v>
      </c>
      <c r="F541" s="187">
        <v>0</v>
      </c>
      <c r="G541" s="187">
        <v>0</v>
      </c>
      <c r="H541" s="195">
        <v>0</v>
      </c>
      <c r="I541" s="187">
        <v>0</v>
      </c>
      <c r="J541" s="187">
        <v>0</v>
      </c>
      <c r="K541" s="187">
        <v>0</v>
      </c>
      <c r="L541" s="187">
        <v>0</v>
      </c>
      <c r="M541" s="187">
        <v>0</v>
      </c>
      <c r="N541" s="187">
        <v>0</v>
      </c>
      <c r="O541" s="187">
        <v>0</v>
      </c>
      <c r="P541" s="187">
        <v>0</v>
      </c>
      <c r="Q541" s="187">
        <v>0</v>
      </c>
      <c r="R541" s="187">
        <v>0</v>
      </c>
      <c r="S541" s="187">
        <v>0</v>
      </c>
      <c r="T541" s="187">
        <v>0</v>
      </c>
      <c r="U541" s="187">
        <v>0</v>
      </c>
      <c r="V541" s="187">
        <v>0</v>
      </c>
      <c r="W541" s="187">
        <v>0</v>
      </c>
      <c r="X541" s="187">
        <v>0</v>
      </c>
      <c r="Y541" s="187">
        <v>0</v>
      </c>
      <c r="Z541" s="187">
        <v>0</v>
      </c>
      <c r="AA541" s="187">
        <v>0</v>
      </c>
      <c r="AB541" s="187">
        <v>0</v>
      </c>
      <c r="AC541" s="187">
        <v>0</v>
      </c>
      <c r="AD541" s="187">
        <v>0</v>
      </c>
      <c r="AE541" s="187">
        <v>0</v>
      </c>
      <c r="AF541" s="187">
        <v>0</v>
      </c>
      <c r="AG541" s="175">
        <v>1</v>
      </c>
      <c r="AH541" s="188">
        <v>494</v>
      </c>
      <c r="AI541" s="92">
        <f t="shared" si="53"/>
        <v>0</v>
      </c>
      <c r="AJ541" s="198">
        <v>0</v>
      </c>
      <c r="AK541" s="196">
        <v>0</v>
      </c>
      <c r="AL541" s="197">
        <v>0</v>
      </c>
      <c r="AN541" s="174">
        <f t="shared" si="48"/>
        <v>0</v>
      </c>
      <c r="AO541" s="174">
        <f t="shared" si="49"/>
        <v>0</v>
      </c>
      <c r="AQ541" s="92">
        <f t="shared" si="50"/>
        <v>0</v>
      </c>
      <c r="AR541" s="92">
        <f t="shared" si="51"/>
        <v>0</v>
      </c>
      <c r="AS541" s="92">
        <f t="shared" si="52"/>
        <v>0</v>
      </c>
      <c r="AU541" s="233">
        <v>0</v>
      </c>
      <c r="AV541" s="234">
        <v>0</v>
      </c>
      <c r="AW541" s="234">
        <v>0</v>
      </c>
      <c r="AX541" s="235">
        <v>0</v>
      </c>
      <c r="AY541" s="233">
        <v>0</v>
      </c>
      <c r="AZ541" s="234">
        <v>0</v>
      </c>
      <c r="BA541" s="234">
        <v>0</v>
      </c>
      <c r="BB541" s="234">
        <v>0</v>
      </c>
      <c r="BC541" s="234">
        <v>0</v>
      </c>
      <c r="BD541" s="235">
        <v>0</v>
      </c>
      <c r="BE541" s="233">
        <v>0</v>
      </c>
      <c r="BF541" s="234">
        <v>0</v>
      </c>
      <c r="BG541" s="234">
        <v>0</v>
      </c>
      <c r="BH541" s="235">
        <v>0</v>
      </c>
      <c r="BI541" s="233">
        <v>0</v>
      </c>
      <c r="BJ541" s="234">
        <v>0</v>
      </c>
      <c r="BK541" s="234">
        <v>0</v>
      </c>
      <c r="BL541" s="234">
        <v>0</v>
      </c>
      <c r="BM541" s="234">
        <v>0</v>
      </c>
      <c r="BN541" s="235">
        <v>0</v>
      </c>
      <c r="BO541" s="233">
        <v>0</v>
      </c>
      <c r="BP541" s="234">
        <v>0</v>
      </c>
      <c r="BQ541" s="234">
        <v>0</v>
      </c>
      <c r="BR541" s="235">
        <v>0</v>
      </c>
      <c r="BS541" s="233">
        <v>0</v>
      </c>
      <c r="BT541" s="234">
        <v>0</v>
      </c>
      <c r="BU541" s="234">
        <v>0</v>
      </c>
      <c r="BV541" s="234">
        <v>0</v>
      </c>
      <c r="BW541" s="234">
        <v>0</v>
      </c>
      <c r="BX541" s="235">
        <v>0</v>
      </c>
    </row>
    <row r="542" spans="1:76">
      <c r="A542" s="186" t="s">
        <v>1358</v>
      </c>
      <c r="B542" s="187">
        <v>0</v>
      </c>
      <c r="C542" s="187">
        <v>0</v>
      </c>
      <c r="D542" s="186">
        <v>6</v>
      </c>
      <c r="E542" s="186">
        <v>11</v>
      </c>
      <c r="F542" s="187">
        <v>9271</v>
      </c>
      <c r="G542" s="187">
        <v>9986</v>
      </c>
      <c r="H542" s="195">
        <v>1351</v>
      </c>
      <c r="I542" s="187">
        <v>1.9300000000000015</v>
      </c>
      <c r="J542" s="187">
        <v>-2822</v>
      </c>
      <c r="K542" s="187">
        <v>10531</v>
      </c>
      <c r="L542" s="187">
        <v>8174</v>
      </c>
      <c r="M542" s="187">
        <v>7519</v>
      </c>
      <c r="N542" s="187">
        <v>11575</v>
      </c>
      <c r="O542" s="187">
        <v>1187</v>
      </c>
      <c r="P542" s="187">
        <v>398</v>
      </c>
      <c r="Q542" s="187">
        <v>0</v>
      </c>
      <c r="R542" s="187">
        <v>-2523</v>
      </c>
      <c r="S542" s="187">
        <v>223</v>
      </c>
      <c r="T542" s="187">
        <v>0</v>
      </c>
      <c r="U542" s="187">
        <v>0</v>
      </c>
      <c r="V542" s="187">
        <v>-234</v>
      </c>
      <c r="W542" s="187">
        <v>2332</v>
      </c>
      <c r="X542" s="187">
        <v>696</v>
      </c>
      <c r="Y542" s="187">
        <v>0</v>
      </c>
      <c r="Z542" s="187">
        <v>206</v>
      </c>
      <c r="AA542" s="187">
        <v>-234</v>
      </c>
      <c r="AB542" s="187">
        <v>-234</v>
      </c>
      <c r="AC542" s="187">
        <v>-234</v>
      </c>
      <c r="AD542" s="187">
        <v>-234</v>
      </c>
      <c r="AE542" s="187">
        <v>-234</v>
      </c>
      <c r="AF542" s="187">
        <v>-1652</v>
      </c>
      <c r="AG542" s="175">
        <v>13.2</v>
      </c>
      <c r="AH542" s="188">
        <v>495</v>
      </c>
      <c r="AI542" s="92">
        <f t="shared" si="53"/>
        <v>0</v>
      </c>
      <c r="AJ542" s="198">
        <v>-60</v>
      </c>
      <c r="AK542" s="196">
        <v>17</v>
      </c>
      <c r="AL542" s="197">
        <v>-191</v>
      </c>
      <c r="AN542" s="174">
        <f t="shared" si="48"/>
        <v>1351</v>
      </c>
      <c r="AO542" s="174">
        <f t="shared" si="49"/>
        <v>0</v>
      </c>
      <c r="AQ542" s="92">
        <f t="shared" si="50"/>
        <v>9271</v>
      </c>
      <c r="AR542" s="92">
        <f t="shared" si="51"/>
        <v>0</v>
      </c>
      <c r="AS542" s="92">
        <f t="shared" si="52"/>
        <v>-715</v>
      </c>
      <c r="AU542" s="233">
        <v>223</v>
      </c>
      <c r="AV542" s="234">
        <v>223</v>
      </c>
      <c r="AW542" s="234">
        <v>17</v>
      </c>
      <c r="AX542" s="235">
        <v>206</v>
      </c>
      <c r="AY542" s="233">
        <v>17</v>
      </c>
      <c r="AZ542" s="234">
        <v>17</v>
      </c>
      <c r="BA542" s="234">
        <v>17</v>
      </c>
      <c r="BB542" s="234">
        <v>17</v>
      </c>
      <c r="BC542" s="234">
        <v>17</v>
      </c>
      <c r="BD542" s="235">
        <v>121</v>
      </c>
      <c r="BE542" s="233">
        <v>-2523</v>
      </c>
      <c r="BF542" s="234">
        <v>-2523</v>
      </c>
      <c r="BG542" s="234">
        <v>-191</v>
      </c>
      <c r="BH542" s="235">
        <v>-2332</v>
      </c>
      <c r="BI542" s="233">
        <v>-191</v>
      </c>
      <c r="BJ542" s="234">
        <v>-191</v>
      </c>
      <c r="BK542" s="234">
        <v>-191</v>
      </c>
      <c r="BL542" s="234">
        <v>-191</v>
      </c>
      <c r="BM542" s="234">
        <v>-191</v>
      </c>
      <c r="BN542" s="235">
        <v>-1377</v>
      </c>
      <c r="BO542" s="233">
        <v>-816</v>
      </c>
      <c r="BP542" s="234">
        <v>-756</v>
      </c>
      <c r="BQ542" s="234">
        <v>-60</v>
      </c>
      <c r="BR542" s="235">
        <v>-696</v>
      </c>
      <c r="BS542" s="233">
        <v>-60</v>
      </c>
      <c r="BT542" s="234">
        <v>-60</v>
      </c>
      <c r="BU542" s="234">
        <v>-60</v>
      </c>
      <c r="BV542" s="234">
        <v>-60</v>
      </c>
      <c r="BW542" s="234">
        <v>-60</v>
      </c>
      <c r="BX542" s="235">
        <v>-396</v>
      </c>
    </row>
    <row r="543" spans="1:76">
      <c r="A543" s="186" t="s">
        <v>1359</v>
      </c>
      <c r="B543" s="187">
        <v>0</v>
      </c>
      <c r="C543" s="187">
        <v>0</v>
      </c>
      <c r="D543" s="186">
        <v>9</v>
      </c>
      <c r="E543" s="186">
        <v>11</v>
      </c>
      <c r="F543" s="187">
        <v>29910</v>
      </c>
      <c r="G543" s="187">
        <v>22267</v>
      </c>
      <c r="H543" s="195">
        <v>2883</v>
      </c>
      <c r="I543" s="187">
        <v>175.76</v>
      </c>
      <c r="J543" s="187">
        <v>4035</v>
      </c>
      <c r="K543" s="187">
        <v>31855</v>
      </c>
      <c r="L543" s="187">
        <v>28019</v>
      </c>
      <c r="M543" s="187">
        <v>26837</v>
      </c>
      <c r="N543" s="187">
        <v>33490</v>
      </c>
      <c r="O543" s="187">
        <v>1573</v>
      </c>
      <c r="P543" s="187">
        <v>847.6400000000001</v>
      </c>
      <c r="Q543" s="187">
        <v>0</v>
      </c>
      <c r="R543" s="187">
        <v>2959</v>
      </c>
      <c r="S543" s="187">
        <v>2304</v>
      </c>
      <c r="T543" s="187">
        <v>40.640000000000043</v>
      </c>
      <c r="U543" s="187">
        <v>0</v>
      </c>
      <c r="V543" s="187">
        <v>462</v>
      </c>
      <c r="W543" s="187">
        <v>0</v>
      </c>
      <c r="X543" s="187">
        <v>691</v>
      </c>
      <c r="Y543" s="187">
        <v>2657</v>
      </c>
      <c r="Z543" s="187">
        <v>2069</v>
      </c>
      <c r="AA543" s="187">
        <v>462</v>
      </c>
      <c r="AB543" s="187">
        <v>462</v>
      </c>
      <c r="AC543" s="187">
        <v>462</v>
      </c>
      <c r="AD543" s="187">
        <v>462</v>
      </c>
      <c r="AE543" s="187">
        <v>462</v>
      </c>
      <c r="AF543" s="187">
        <v>1725</v>
      </c>
      <c r="AG543" s="175">
        <v>9.8000000000000007</v>
      </c>
      <c r="AH543" s="188">
        <v>496</v>
      </c>
      <c r="AI543" s="92">
        <f t="shared" si="53"/>
        <v>0</v>
      </c>
      <c r="AJ543" s="198">
        <v>-75</v>
      </c>
      <c r="AK543" s="196">
        <v>235</v>
      </c>
      <c r="AL543" s="197">
        <v>302</v>
      </c>
      <c r="AN543" s="174">
        <f t="shared" si="48"/>
        <v>2882.6400000000003</v>
      </c>
      <c r="AO543" s="174">
        <f t="shared" si="49"/>
        <v>0.35999999999967258</v>
      </c>
      <c r="AQ543" s="92">
        <f t="shared" si="50"/>
        <v>29910</v>
      </c>
      <c r="AR543" s="92">
        <f t="shared" si="51"/>
        <v>0</v>
      </c>
      <c r="AS543" s="92">
        <f t="shared" si="52"/>
        <v>7643</v>
      </c>
      <c r="AU543" s="233">
        <v>2304</v>
      </c>
      <c r="AV543" s="234">
        <v>2304</v>
      </c>
      <c r="AW543" s="234">
        <v>235</v>
      </c>
      <c r="AX543" s="235">
        <v>2069</v>
      </c>
      <c r="AY543" s="233">
        <v>235</v>
      </c>
      <c r="AZ543" s="234">
        <v>235</v>
      </c>
      <c r="BA543" s="234">
        <v>235</v>
      </c>
      <c r="BB543" s="234">
        <v>235</v>
      </c>
      <c r="BC543" s="234">
        <v>235</v>
      </c>
      <c r="BD543" s="235">
        <v>894</v>
      </c>
      <c r="BE543" s="233">
        <v>2959</v>
      </c>
      <c r="BF543" s="234">
        <v>2959</v>
      </c>
      <c r="BG543" s="234">
        <v>302</v>
      </c>
      <c r="BH543" s="235">
        <v>2657</v>
      </c>
      <c r="BI543" s="233">
        <v>302</v>
      </c>
      <c r="BJ543" s="234">
        <v>302</v>
      </c>
      <c r="BK543" s="234">
        <v>302</v>
      </c>
      <c r="BL543" s="234">
        <v>302</v>
      </c>
      <c r="BM543" s="234">
        <v>302</v>
      </c>
      <c r="BN543" s="235">
        <v>1147</v>
      </c>
      <c r="BO543" s="233">
        <v>-841</v>
      </c>
      <c r="BP543" s="234">
        <v>-766</v>
      </c>
      <c r="BQ543" s="234">
        <v>-75</v>
      </c>
      <c r="BR543" s="235">
        <v>-691</v>
      </c>
      <c r="BS543" s="233">
        <v>-75</v>
      </c>
      <c r="BT543" s="234">
        <v>-75</v>
      </c>
      <c r="BU543" s="234">
        <v>-75</v>
      </c>
      <c r="BV543" s="234">
        <v>-75</v>
      </c>
      <c r="BW543" s="234">
        <v>-75</v>
      </c>
      <c r="BX543" s="235">
        <v>-316</v>
      </c>
    </row>
    <row r="544" spans="1:76">
      <c r="A544" s="186" t="s">
        <v>1360</v>
      </c>
      <c r="B544" s="187">
        <v>0</v>
      </c>
      <c r="C544" s="187">
        <v>0</v>
      </c>
      <c r="D544" s="186">
        <v>10</v>
      </c>
      <c r="E544" s="186">
        <v>11</v>
      </c>
      <c r="F544" s="187">
        <v>16650</v>
      </c>
      <c r="G544" s="187">
        <v>16939</v>
      </c>
      <c r="H544" s="195">
        <v>2507</v>
      </c>
      <c r="I544" s="187">
        <v>451.64</v>
      </c>
      <c r="J544" s="187">
        <v>-2613</v>
      </c>
      <c r="K544" s="187">
        <v>17522</v>
      </c>
      <c r="L544" s="187">
        <v>15807</v>
      </c>
      <c r="M544" s="187">
        <v>15262</v>
      </c>
      <c r="N544" s="187">
        <v>18246</v>
      </c>
      <c r="O544" s="187">
        <v>2200</v>
      </c>
      <c r="P544" s="187">
        <v>670.63999999999987</v>
      </c>
      <c r="Q544" s="187">
        <v>0</v>
      </c>
      <c r="R544" s="187">
        <v>-3461</v>
      </c>
      <c r="S544" s="187">
        <v>882</v>
      </c>
      <c r="T544" s="187">
        <v>580.63999999999987</v>
      </c>
      <c r="U544" s="187">
        <v>0</v>
      </c>
      <c r="V544" s="187">
        <v>-364</v>
      </c>
      <c r="W544" s="187">
        <v>3059</v>
      </c>
      <c r="X544" s="187">
        <v>333</v>
      </c>
      <c r="Y544" s="187">
        <v>0</v>
      </c>
      <c r="Z544" s="187">
        <v>779</v>
      </c>
      <c r="AA544" s="187">
        <v>-364</v>
      </c>
      <c r="AB544" s="187">
        <v>-364</v>
      </c>
      <c r="AC544" s="187">
        <v>-364</v>
      </c>
      <c r="AD544" s="187">
        <v>-364</v>
      </c>
      <c r="AE544" s="187">
        <v>-364</v>
      </c>
      <c r="AF544" s="187">
        <v>-793</v>
      </c>
      <c r="AG544" s="175">
        <v>8.6</v>
      </c>
      <c r="AH544" s="188">
        <v>497</v>
      </c>
      <c r="AI544" s="92">
        <f t="shared" si="53"/>
        <v>0</v>
      </c>
      <c r="AJ544" s="198">
        <v>-65</v>
      </c>
      <c r="AK544" s="196">
        <v>103</v>
      </c>
      <c r="AL544" s="197">
        <v>-402</v>
      </c>
      <c r="AN544" s="174">
        <f t="shared" si="48"/>
        <v>2506.64</v>
      </c>
      <c r="AO544" s="174">
        <f t="shared" si="49"/>
        <v>0.36000000000012733</v>
      </c>
      <c r="AQ544" s="92">
        <f t="shared" si="50"/>
        <v>16650</v>
      </c>
      <c r="AR544" s="92">
        <f t="shared" si="51"/>
        <v>0</v>
      </c>
      <c r="AS544" s="92">
        <f t="shared" si="52"/>
        <v>-289</v>
      </c>
      <c r="AU544" s="233">
        <v>882</v>
      </c>
      <c r="AV544" s="234">
        <v>882</v>
      </c>
      <c r="AW544" s="234">
        <v>103</v>
      </c>
      <c r="AX544" s="235">
        <v>779</v>
      </c>
      <c r="AY544" s="233">
        <v>103</v>
      </c>
      <c r="AZ544" s="234">
        <v>103</v>
      </c>
      <c r="BA544" s="234">
        <v>103</v>
      </c>
      <c r="BB544" s="234">
        <v>103</v>
      </c>
      <c r="BC544" s="234">
        <v>103</v>
      </c>
      <c r="BD544" s="235">
        <v>264</v>
      </c>
      <c r="BE544" s="233">
        <v>-3461</v>
      </c>
      <c r="BF544" s="234">
        <v>-3461</v>
      </c>
      <c r="BG544" s="234">
        <v>-402</v>
      </c>
      <c r="BH544" s="235">
        <v>-3059</v>
      </c>
      <c r="BI544" s="233">
        <v>-402</v>
      </c>
      <c r="BJ544" s="234">
        <v>-402</v>
      </c>
      <c r="BK544" s="234">
        <v>-402</v>
      </c>
      <c r="BL544" s="234">
        <v>-402</v>
      </c>
      <c r="BM544" s="234">
        <v>-402</v>
      </c>
      <c r="BN544" s="235">
        <v>-1049</v>
      </c>
      <c r="BO544" s="233">
        <v>-463</v>
      </c>
      <c r="BP544" s="234">
        <v>-398</v>
      </c>
      <c r="BQ544" s="234">
        <v>-65</v>
      </c>
      <c r="BR544" s="235">
        <v>-333</v>
      </c>
      <c r="BS544" s="233">
        <v>-65</v>
      </c>
      <c r="BT544" s="234">
        <v>-65</v>
      </c>
      <c r="BU544" s="234">
        <v>-65</v>
      </c>
      <c r="BV544" s="234">
        <v>-65</v>
      </c>
      <c r="BW544" s="234">
        <v>-65</v>
      </c>
      <c r="BX544" s="235">
        <v>-8</v>
      </c>
    </row>
    <row r="545" spans="1:76">
      <c r="A545" s="186" t="s">
        <v>1361</v>
      </c>
      <c r="B545" s="187">
        <v>0</v>
      </c>
      <c r="C545" s="187">
        <v>0</v>
      </c>
      <c r="D545" s="186">
        <v>5</v>
      </c>
      <c r="E545" s="186">
        <v>5</v>
      </c>
      <c r="F545" s="187">
        <v>8568</v>
      </c>
      <c r="G545" s="187">
        <v>6838</v>
      </c>
      <c r="H545" s="195">
        <v>2111</v>
      </c>
      <c r="I545" s="187">
        <v>3.01</v>
      </c>
      <c r="J545" s="187">
        <v>-899</v>
      </c>
      <c r="K545" s="187">
        <v>9630</v>
      </c>
      <c r="L545" s="187">
        <v>7621</v>
      </c>
      <c r="M545" s="187">
        <v>7152</v>
      </c>
      <c r="N545" s="187">
        <v>10395</v>
      </c>
      <c r="O545" s="187">
        <v>1897</v>
      </c>
      <c r="P545" s="187">
        <v>310.63</v>
      </c>
      <c r="Q545" s="187">
        <v>0</v>
      </c>
      <c r="R545" s="187">
        <v>-818</v>
      </c>
      <c r="S545" s="187">
        <v>342</v>
      </c>
      <c r="T545" s="187">
        <v>1.629999999999999</v>
      </c>
      <c r="U545" s="187">
        <v>0</v>
      </c>
      <c r="V545" s="187">
        <v>-97</v>
      </c>
      <c r="W545" s="187">
        <v>744</v>
      </c>
      <c r="X545" s="187">
        <v>466</v>
      </c>
      <c r="Y545" s="187">
        <v>0</v>
      </c>
      <c r="Z545" s="187">
        <v>311</v>
      </c>
      <c r="AA545" s="187">
        <v>-97</v>
      </c>
      <c r="AB545" s="187">
        <v>-97</v>
      </c>
      <c r="AC545" s="187">
        <v>-97</v>
      </c>
      <c r="AD545" s="187">
        <v>-97</v>
      </c>
      <c r="AE545" s="187">
        <v>-97</v>
      </c>
      <c r="AF545" s="187">
        <v>-414</v>
      </c>
      <c r="AG545" s="175">
        <v>11.1</v>
      </c>
      <c r="AH545" s="188">
        <v>498</v>
      </c>
      <c r="AI545" s="92">
        <f t="shared" si="53"/>
        <v>0</v>
      </c>
      <c r="AJ545" s="198">
        <v>-54</v>
      </c>
      <c r="AK545" s="196">
        <v>31</v>
      </c>
      <c r="AL545" s="197">
        <v>-74</v>
      </c>
      <c r="AN545" s="174">
        <f t="shared" si="48"/>
        <v>2110.63</v>
      </c>
      <c r="AO545" s="174">
        <f t="shared" si="49"/>
        <v>0.36999999999989086</v>
      </c>
      <c r="AQ545" s="92">
        <f t="shared" si="50"/>
        <v>8568.0000000000018</v>
      </c>
      <c r="AR545" s="92">
        <f t="shared" si="51"/>
        <v>0</v>
      </c>
      <c r="AS545" s="92">
        <f t="shared" si="52"/>
        <v>1730</v>
      </c>
      <c r="AU545" s="233">
        <v>342</v>
      </c>
      <c r="AV545" s="234">
        <v>342</v>
      </c>
      <c r="AW545" s="234">
        <v>31</v>
      </c>
      <c r="AX545" s="235">
        <v>311</v>
      </c>
      <c r="AY545" s="233">
        <v>31</v>
      </c>
      <c r="AZ545" s="234">
        <v>31</v>
      </c>
      <c r="BA545" s="234">
        <v>31</v>
      </c>
      <c r="BB545" s="234">
        <v>31</v>
      </c>
      <c r="BC545" s="234">
        <v>31</v>
      </c>
      <c r="BD545" s="235">
        <v>156</v>
      </c>
      <c r="BE545" s="233">
        <v>-818</v>
      </c>
      <c r="BF545" s="234">
        <v>-818</v>
      </c>
      <c r="BG545" s="234">
        <v>-74</v>
      </c>
      <c r="BH545" s="235">
        <v>-744</v>
      </c>
      <c r="BI545" s="233">
        <v>-74</v>
      </c>
      <c r="BJ545" s="234">
        <v>-74</v>
      </c>
      <c r="BK545" s="234">
        <v>-74</v>
      </c>
      <c r="BL545" s="234">
        <v>-74</v>
      </c>
      <c r="BM545" s="234">
        <v>-74</v>
      </c>
      <c r="BN545" s="235">
        <v>-374</v>
      </c>
      <c r="BO545" s="233">
        <v>-574</v>
      </c>
      <c r="BP545" s="234">
        <v>-520</v>
      </c>
      <c r="BQ545" s="234">
        <v>-54</v>
      </c>
      <c r="BR545" s="235">
        <v>-466</v>
      </c>
      <c r="BS545" s="233">
        <v>-54</v>
      </c>
      <c r="BT545" s="234">
        <v>-54</v>
      </c>
      <c r="BU545" s="234">
        <v>-54</v>
      </c>
      <c r="BV545" s="234">
        <v>-54</v>
      </c>
      <c r="BW545" s="234">
        <v>-54</v>
      </c>
      <c r="BX545" s="235">
        <v>-196</v>
      </c>
    </row>
    <row r="546" spans="1:76">
      <c r="A546" s="186" t="s">
        <v>1362</v>
      </c>
      <c r="B546" s="187">
        <v>0</v>
      </c>
      <c r="C546" s="187">
        <v>0</v>
      </c>
      <c r="D546" s="186">
        <v>11</v>
      </c>
      <c r="E546" s="186">
        <v>12</v>
      </c>
      <c r="F546" s="187">
        <v>26301</v>
      </c>
      <c r="G546" s="187">
        <v>32333</v>
      </c>
      <c r="H546" s="195">
        <v>2505</v>
      </c>
      <c r="I546" s="187">
        <v>474.46000000000004</v>
      </c>
      <c r="J546" s="187">
        <v>-9075</v>
      </c>
      <c r="K546" s="187">
        <v>28354</v>
      </c>
      <c r="L546" s="187">
        <v>24349</v>
      </c>
      <c r="M546" s="187">
        <v>23232</v>
      </c>
      <c r="N546" s="187">
        <v>29977</v>
      </c>
      <c r="O546" s="187">
        <v>2474</v>
      </c>
      <c r="P546" s="187">
        <v>1227.6699999999998</v>
      </c>
      <c r="Q546" s="187">
        <v>0</v>
      </c>
      <c r="R546" s="187">
        <v>-10079</v>
      </c>
      <c r="S546" s="187">
        <v>997</v>
      </c>
      <c r="T546" s="187">
        <v>651.66999999999985</v>
      </c>
      <c r="U546" s="187">
        <v>0</v>
      </c>
      <c r="V546" s="187">
        <v>-1197</v>
      </c>
      <c r="W546" s="187">
        <v>8934</v>
      </c>
      <c r="X546" s="187">
        <v>1025</v>
      </c>
      <c r="Y546" s="187">
        <v>0</v>
      </c>
      <c r="Z546" s="187">
        <v>884</v>
      </c>
      <c r="AA546" s="187">
        <v>-1197</v>
      </c>
      <c r="AB546" s="187">
        <v>-1197</v>
      </c>
      <c r="AC546" s="187">
        <v>-1197</v>
      </c>
      <c r="AD546" s="187">
        <v>-1197</v>
      </c>
      <c r="AE546" s="187">
        <v>-1197</v>
      </c>
      <c r="AF546" s="187">
        <v>-3090</v>
      </c>
      <c r="AG546" s="175">
        <v>8.8000000000000007</v>
      </c>
      <c r="AH546" s="188">
        <v>499</v>
      </c>
      <c r="AI546" s="92">
        <f t="shared" si="53"/>
        <v>0</v>
      </c>
      <c r="AJ546" s="198">
        <v>-165</v>
      </c>
      <c r="AK546" s="196">
        <v>113</v>
      </c>
      <c r="AL546" s="197">
        <v>-1145</v>
      </c>
      <c r="AN546" s="174">
        <f t="shared" si="48"/>
        <v>2504.67</v>
      </c>
      <c r="AO546" s="174">
        <f t="shared" si="49"/>
        <v>0.32999999999992724</v>
      </c>
      <c r="AQ546" s="92">
        <f t="shared" si="50"/>
        <v>26301</v>
      </c>
      <c r="AR546" s="92">
        <f t="shared" si="51"/>
        <v>0</v>
      </c>
      <c r="AS546" s="92">
        <f t="shared" si="52"/>
        <v>-6032</v>
      </c>
      <c r="AU546" s="233">
        <v>997</v>
      </c>
      <c r="AV546" s="234">
        <v>997</v>
      </c>
      <c r="AW546" s="234">
        <v>113</v>
      </c>
      <c r="AX546" s="235">
        <v>884</v>
      </c>
      <c r="AY546" s="233">
        <v>113</v>
      </c>
      <c r="AZ546" s="234">
        <v>113</v>
      </c>
      <c r="BA546" s="234">
        <v>113</v>
      </c>
      <c r="BB546" s="234">
        <v>113</v>
      </c>
      <c r="BC546" s="234">
        <v>113</v>
      </c>
      <c r="BD546" s="235">
        <v>319</v>
      </c>
      <c r="BE546" s="233">
        <v>-10079</v>
      </c>
      <c r="BF546" s="234">
        <v>-10079</v>
      </c>
      <c r="BG546" s="234">
        <v>-1145</v>
      </c>
      <c r="BH546" s="235">
        <v>-8934</v>
      </c>
      <c r="BI546" s="233">
        <v>-1145</v>
      </c>
      <c r="BJ546" s="234">
        <v>-1145</v>
      </c>
      <c r="BK546" s="234">
        <v>-1145</v>
      </c>
      <c r="BL546" s="234">
        <v>-1145</v>
      </c>
      <c r="BM546" s="234">
        <v>-1145</v>
      </c>
      <c r="BN546" s="235">
        <v>-3209</v>
      </c>
      <c r="BO546" s="233">
        <v>-1355</v>
      </c>
      <c r="BP546" s="234">
        <v>-1190</v>
      </c>
      <c r="BQ546" s="234">
        <v>-165</v>
      </c>
      <c r="BR546" s="235">
        <v>-1025</v>
      </c>
      <c r="BS546" s="233">
        <v>-165</v>
      </c>
      <c r="BT546" s="234">
        <v>-165</v>
      </c>
      <c r="BU546" s="234">
        <v>-165</v>
      </c>
      <c r="BV546" s="234">
        <v>-165</v>
      </c>
      <c r="BW546" s="234">
        <v>-165</v>
      </c>
      <c r="BX546" s="235">
        <v>-200</v>
      </c>
    </row>
    <row r="547" spans="1:76">
      <c r="A547" s="186" t="s">
        <v>1363</v>
      </c>
      <c r="B547" s="187">
        <v>3</v>
      </c>
      <c r="C547" s="187">
        <v>0</v>
      </c>
      <c r="D547" s="186">
        <v>76</v>
      </c>
      <c r="E547" s="186">
        <v>76</v>
      </c>
      <c r="F547" s="187">
        <v>342058</v>
      </c>
      <c r="G547" s="187">
        <v>299435</v>
      </c>
      <c r="H547" s="195">
        <v>31789</v>
      </c>
      <c r="I547" s="187">
        <v>21354.68</v>
      </c>
      <c r="J547" s="187">
        <v>7871</v>
      </c>
      <c r="K547" s="187">
        <v>364977</v>
      </c>
      <c r="L547" s="187">
        <v>320053</v>
      </c>
      <c r="M547" s="187">
        <v>307090</v>
      </c>
      <c r="N547" s="187">
        <v>383141</v>
      </c>
      <c r="O547" s="187">
        <v>19681</v>
      </c>
      <c r="P547" s="187">
        <v>11203.590000000004</v>
      </c>
      <c r="Q547" s="187">
        <v>0</v>
      </c>
      <c r="R547" s="187">
        <v>-8838</v>
      </c>
      <c r="S547" s="187">
        <v>29388</v>
      </c>
      <c r="T547" s="187">
        <v>8811.5900000000038</v>
      </c>
      <c r="U547" s="187">
        <v>0</v>
      </c>
      <c r="V547" s="187">
        <v>904</v>
      </c>
      <c r="W547" s="187">
        <v>7867</v>
      </c>
      <c r="X547" s="187">
        <v>10421</v>
      </c>
      <c r="Y547" s="187">
        <v>0</v>
      </c>
      <c r="Z547" s="187">
        <v>26159</v>
      </c>
      <c r="AA547" s="187">
        <v>904</v>
      </c>
      <c r="AB547" s="187">
        <v>904</v>
      </c>
      <c r="AC547" s="187">
        <v>904</v>
      </c>
      <c r="AD547" s="187">
        <v>904</v>
      </c>
      <c r="AE547" s="187">
        <v>904</v>
      </c>
      <c r="AF547" s="187">
        <v>3351</v>
      </c>
      <c r="AG547" s="175">
        <v>9.1</v>
      </c>
      <c r="AH547" s="188">
        <v>71</v>
      </c>
      <c r="AI547" s="92">
        <f t="shared" si="53"/>
        <v>0</v>
      </c>
      <c r="AJ547" s="198">
        <v>-1354</v>
      </c>
      <c r="AK547" s="196">
        <v>3229</v>
      </c>
      <c r="AL547" s="197">
        <v>-971</v>
      </c>
      <c r="AN547" s="174">
        <f t="shared" si="48"/>
        <v>31788.590000000004</v>
      </c>
      <c r="AO547" s="174">
        <f t="shared" si="49"/>
        <v>0.4099999999962165</v>
      </c>
      <c r="AQ547" s="92">
        <f t="shared" si="50"/>
        <v>342058</v>
      </c>
      <c r="AR547" s="92">
        <f t="shared" si="51"/>
        <v>0</v>
      </c>
      <c r="AS547" s="92">
        <f t="shared" si="52"/>
        <v>42623</v>
      </c>
      <c r="AU547" s="233">
        <v>29388</v>
      </c>
      <c r="AV547" s="234">
        <v>29388</v>
      </c>
      <c r="AW547" s="234">
        <v>3229</v>
      </c>
      <c r="AX547" s="235">
        <v>26159</v>
      </c>
      <c r="AY547" s="233">
        <v>3229</v>
      </c>
      <c r="AZ547" s="234">
        <v>3229</v>
      </c>
      <c r="BA547" s="234">
        <v>3229</v>
      </c>
      <c r="BB547" s="234">
        <v>3229</v>
      </c>
      <c r="BC547" s="234">
        <v>3229</v>
      </c>
      <c r="BD547" s="235">
        <v>10014</v>
      </c>
      <c r="BE547" s="233">
        <v>-8838</v>
      </c>
      <c r="BF547" s="234">
        <v>-8838</v>
      </c>
      <c r="BG547" s="234">
        <v>-971</v>
      </c>
      <c r="BH547" s="235">
        <v>-7867</v>
      </c>
      <c r="BI547" s="233">
        <v>-971</v>
      </c>
      <c r="BJ547" s="234">
        <v>-971</v>
      </c>
      <c r="BK547" s="234">
        <v>-971</v>
      </c>
      <c r="BL547" s="234">
        <v>-971</v>
      </c>
      <c r="BM547" s="234">
        <v>-971</v>
      </c>
      <c r="BN547" s="235">
        <v>-3012</v>
      </c>
      <c r="BO547" s="233">
        <v>-13129</v>
      </c>
      <c r="BP547" s="234">
        <v>-11775</v>
      </c>
      <c r="BQ547" s="234">
        <v>-1354</v>
      </c>
      <c r="BR547" s="235">
        <v>-10421</v>
      </c>
      <c r="BS547" s="233">
        <v>-1354</v>
      </c>
      <c r="BT547" s="234">
        <v>-1354</v>
      </c>
      <c r="BU547" s="234">
        <v>-1354</v>
      </c>
      <c r="BV547" s="234">
        <v>-1354</v>
      </c>
      <c r="BW547" s="234">
        <v>-1354</v>
      </c>
      <c r="BX547" s="235">
        <v>-3651</v>
      </c>
    </row>
    <row r="548" spans="1:76">
      <c r="A548" s="186" t="s">
        <v>1364</v>
      </c>
      <c r="B548" s="187">
        <v>1</v>
      </c>
      <c r="C548" s="187">
        <v>0</v>
      </c>
      <c r="D548" s="186">
        <v>21</v>
      </c>
      <c r="E548" s="186">
        <v>21</v>
      </c>
      <c r="F548" s="187">
        <v>132033</v>
      </c>
      <c r="G548" s="187">
        <v>0</v>
      </c>
      <c r="H548" s="195">
        <v>85643</v>
      </c>
      <c r="I548" s="187">
        <v>2592.4499999999998</v>
      </c>
      <c r="J548" s="187">
        <v>46390</v>
      </c>
      <c r="K548" s="187">
        <v>144000</v>
      </c>
      <c r="L548" s="187">
        <v>120885</v>
      </c>
      <c r="M548" s="187">
        <v>114793</v>
      </c>
      <c r="N548" s="187">
        <v>152459</v>
      </c>
      <c r="O548" s="187">
        <v>0</v>
      </c>
      <c r="P548" s="187">
        <v>0</v>
      </c>
      <c r="Q548" s="187">
        <v>79457</v>
      </c>
      <c r="R548" s="187">
        <v>65405</v>
      </c>
      <c r="S548" s="187">
        <v>-12829</v>
      </c>
      <c r="T548" s="187">
        <v>0</v>
      </c>
      <c r="U548" s="187">
        <v>79457</v>
      </c>
      <c r="V548" s="187">
        <v>6186</v>
      </c>
      <c r="W548" s="187">
        <v>0</v>
      </c>
      <c r="X548" s="187">
        <v>11320</v>
      </c>
      <c r="Y548" s="187">
        <v>57710</v>
      </c>
      <c r="Z548" s="187">
        <v>0</v>
      </c>
      <c r="AA548" s="187">
        <v>6186</v>
      </c>
      <c r="AB548" s="187">
        <v>6186</v>
      </c>
      <c r="AC548" s="187">
        <v>6186</v>
      </c>
      <c r="AD548" s="187">
        <v>6186</v>
      </c>
      <c r="AE548" s="187">
        <v>6186</v>
      </c>
      <c r="AF548" s="187">
        <v>15460</v>
      </c>
      <c r="AG548" s="175">
        <v>8.5</v>
      </c>
      <c r="AH548" s="188">
        <v>500</v>
      </c>
      <c r="AI548" s="92">
        <f t="shared" si="53"/>
        <v>0</v>
      </c>
      <c r="AJ548" s="198">
        <v>0</v>
      </c>
      <c r="AK548" s="196">
        <v>-1509</v>
      </c>
      <c r="AL548" s="197">
        <v>7695</v>
      </c>
      <c r="AN548" s="174">
        <f t="shared" si="48"/>
        <v>85643</v>
      </c>
      <c r="AO548" s="174">
        <f t="shared" si="49"/>
        <v>0</v>
      </c>
      <c r="AQ548" s="92">
        <f t="shared" si="50"/>
        <v>132033</v>
      </c>
      <c r="AR548" s="92">
        <f t="shared" si="51"/>
        <v>0</v>
      </c>
      <c r="AS548" s="92">
        <f t="shared" si="52"/>
        <v>132033</v>
      </c>
      <c r="AU548" s="233">
        <v>-12829</v>
      </c>
      <c r="AV548" s="234">
        <v>-12829</v>
      </c>
      <c r="AW548" s="234">
        <v>-1509</v>
      </c>
      <c r="AX548" s="235">
        <v>-11320</v>
      </c>
      <c r="AY548" s="233">
        <v>-1509</v>
      </c>
      <c r="AZ548" s="234">
        <v>-1509</v>
      </c>
      <c r="BA548" s="234">
        <v>-1509</v>
      </c>
      <c r="BB548" s="234">
        <v>-1509</v>
      </c>
      <c r="BC548" s="234">
        <v>-1509</v>
      </c>
      <c r="BD548" s="235">
        <v>-3775</v>
      </c>
      <c r="BE548" s="233">
        <v>65405</v>
      </c>
      <c r="BF548" s="234">
        <v>65405</v>
      </c>
      <c r="BG548" s="234">
        <v>7695</v>
      </c>
      <c r="BH548" s="235">
        <v>57710</v>
      </c>
      <c r="BI548" s="233">
        <v>7695</v>
      </c>
      <c r="BJ548" s="234">
        <v>7695</v>
      </c>
      <c r="BK548" s="234">
        <v>7695</v>
      </c>
      <c r="BL548" s="234">
        <v>7695</v>
      </c>
      <c r="BM548" s="234">
        <v>7695</v>
      </c>
      <c r="BN548" s="235">
        <v>19235</v>
      </c>
      <c r="BO548" s="233">
        <v>0</v>
      </c>
      <c r="BP548" s="234">
        <v>0</v>
      </c>
      <c r="BQ548" s="234">
        <v>0</v>
      </c>
      <c r="BR548" s="235">
        <v>0</v>
      </c>
      <c r="BS548" s="233">
        <v>0</v>
      </c>
      <c r="BT548" s="234">
        <v>0</v>
      </c>
      <c r="BU548" s="234">
        <v>0</v>
      </c>
      <c r="BV548" s="234">
        <v>0</v>
      </c>
      <c r="BW548" s="234">
        <v>0</v>
      </c>
      <c r="BX548" s="235">
        <v>0</v>
      </c>
    </row>
    <row r="549" spans="1:76">
      <c r="A549" s="186" t="s">
        <v>1365</v>
      </c>
      <c r="B549" s="187">
        <v>2</v>
      </c>
      <c r="C549" s="187">
        <v>0</v>
      </c>
      <c r="D549" s="186">
        <v>127</v>
      </c>
      <c r="E549" s="186">
        <v>128</v>
      </c>
      <c r="F549" s="187">
        <v>276048</v>
      </c>
      <c r="G549" s="187">
        <v>376867</v>
      </c>
      <c r="H549" s="195">
        <v>28112</v>
      </c>
      <c r="I549" s="187">
        <v>13023.600000000002</v>
      </c>
      <c r="J549" s="187">
        <v>-138423</v>
      </c>
      <c r="K549" s="187">
        <v>297319</v>
      </c>
      <c r="L549" s="187">
        <v>256004</v>
      </c>
      <c r="M549" s="187">
        <v>244121</v>
      </c>
      <c r="N549" s="187">
        <v>313808</v>
      </c>
      <c r="O549" s="187">
        <v>29489</v>
      </c>
      <c r="P549" s="187">
        <v>14340.569999999998</v>
      </c>
      <c r="Q549" s="187">
        <v>0</v>
      </c>
      <c r="R549" s="187">
        <v>-153269</v>
      </c>
      <c r="S549" s="187">
        <v>15698</v>
      </c>
      <c r="T549" s="187">
        <v>7077.5699999999979</v>
      </c>
      <c r="U549" s="187">
        <v>0</v>
      </c>
      <c r="V549" s="187">
        <v>-15717</v>
      </c>
      <c r="W549" s="187">
        <v>137787</v>
      </c>
      <c r="X549" s="187">
        <v>14748</v>
      </c>
      <c r="Y549" s="187">
        <v>0</v>
      </c>
      <c r="Z549" s="187">
        <v>14112</v>
      </c>
      <c r="AA549" s="187">
        <v>-15717</v>
      </c>
      <c r="AB549" s="187">
        <v>-15717</v>
      </c>
      <c r="AC549" s="187">
        <v>-15717</v>
      </c>
      <c r="AD549" s="187">
        <v>-15717</v>
      </c>
      <c r="AE549" s="187">
        <v>-15717</v>
      </c>
      <c r="AF549" s="187">
        <v>-59838</v>
      </c>
      <c r="AG549" s="175">
        <v>9.9</v>
      </c>
      <c r="AH549" s="188">
        <v>558</v>
      </c>
      <c r="AI549" s="92">
        <f t="shared" si="53"/>
        <v>0</v>
      </c>
      <c r="AJ549" s="198">
        <v>-1821</v>
      </c>
      <c r="AK549" s="196">
        <v>1586</v>
      </c>
      <c r="AL549" s="197">
        <v>-15482</v>
      </c>
      <c r="AN549" s="174">
        <f t="shared" si="48"/>
        <v>28112.57</v>
      </c>
      <c r="AO549" s="174">
        <f t="shared" si="49"/>
        <v>-0.56999999999970896</v>
      </c>
      <c r="AQ549" s="92">
        <f t="shared" si="50"/>
        <v>276048</v>
      </c>
      <c r="AR549" s="92">
        <f t="shared" si="51"/>
        <v>0</v>
      </c>
      <c r="AS549" s="92">
        <f t="shared" si="52"/>
        <v>-100818.99999999999</v>
      </c>
      <c r="AU549" s="233">
        <v>15698</v>
      </c>
      <c r="AV549" s="234">
        <v>15698</v>
      </c>
      <c r="AW549" s="234">
        <v>1586</v>
      </c>
      <c r="AX549" s="235">
        <v>14112</v>
      </c>
      <c r="AY549" s="233">
        <v>1586</v>
      </c>
      <c r="AZ549" s="234">
        <v>1586</v>
      </c>
      <c r="BA549" s="234">
        <v>1586</v>
      </c>
      <c r="BB549" s="234">
        <v>1586</v>
      </c>
      <c r="BC549" s="234">
        <v>1586</v>
      </c>
      <c r="BD549" s="235">
        <v>6182</v>
      </c>
      <c r="BE549" s="233">
        <v>-153268</v>
      </c>
      <c r="BF549" s="234">
        <v>-153268</v>
      </c>
      <c r="BG549" s="234">
        <v>-15482</v>
      </c>
      <c r="BH549" s="235">
        <v>-137786</v>
      </c>
      <c r="BI549" s="233">
        <v>-15482</v>
      </c>
      <c r="BJ549" s="234">
        <v>-15482</v>
      </c>
      <c r="BK549" s="234">
        <v>-15482</v>
      </c>
      <c r="BL549" s="234">
        <v>-15482</v>
      </c>
      <c r="BM549" s="234">
        <v>-15482</v>
      </c>
      <c r="BN549" s="235">
        <v>-60376</v>
      </c>
      <c r="BO549" s="233">
        <v>-18390</v>
      </c>
      <c r="BP549" s="234">
        <v>-16569</v>
      </c>
      <c r="BQ549" s="234">
        <v>-1821</v>
      </c>
      <c r="BR549" s="235">
        <v>-14748</v>
      </c>
      <c r="BS549" s="233">
        <v>-1821</v>
      </c>
      <c r="BT549" s="234">
        <v>-1821</v>
      </c>
      <c r="BU549" s="234">
        <v>-1821</v>
      </c>
      <c r="BV549" s="234">
        <v>-1821</v>
      </c>
      <c r="BW549" s="234">
        <v>-1821</v>
      </c>
      <c r="BX549" s="235">
        <v>-5643</v>
      </c>
    </row>
    <row r="550" spans="1:76">
      <c r="A550" s="186" t="s">
        <v>1366</v>
      </c>
      <c r="B550" s="187">
        <v>0</v>
      </c>
      <c r="C550" s="187">
        <v>0</v>
      </c>
      <c r="D550" s="186">
        <v>0</v>
      </c>
      <c r="E550" s="186">
        <v>0</v>
      </c>
      <c r="F550" s="187">
        <v>0</v>
      </c>
      <c r="G550" s="187">
        <v>0</v>
      </c>
      <c r="H550" s="195">
        <v>0</v>
      </c>
      <c r="I550" s="187">
        <v>0</v>
      </c>
      <c r="J550" s="187">
        <v>0</v>
      </c>
      <c r="K550" s="187">
        <v>0</v>
      </c>
      <c r="L550" s="187">
        <v>0</v>
      </c>
      <c r="M550" s="187">
        <v>0</v>
      </c>
      <c r="N550" s="187">
        <v>0</v>
      </c>
      <c r="O550" s="187">
        <v>0</v>
      </c>
      <c r="P550" s="187">
        <v>0</v>
      </c>
      <c r="Q550" s="187">
        <v>0</v>
      </c>
      <c r="R550" s="187">
        <v>0</v>
      </c>
      <c r="S550" s="187">
        <v>0</v>
      </c>
      <c r="T550" s="187">
        <v>0</v>
      </c>
      <c r="U550" s="187">
        <v>0</v>
      </c>
      <c r="V550" s="187">
        <v>0</v>
      </c>
      <c r="W550" s="187">
        <v>0</v>
      </c>
      <c r="X550" s="187">
        <v>0</v>
      </c>
      <c r="Y550" s="187">
        <v>0</v>
      </c>
      <c r="Z550" s="187">
        <v>0</v>
      </c>
      <c r="AA550" s="187">
        <v>0</v>
      </c>
      <c r="AB550" s="187">
        <v>0</v>
      </c>
      <c r="AC550" s="187">
        <v>0</v>
      </c>
      <c r="AD550" s="187">
        <v>0</v>
      </c>
      <c r="AE550" s="187">
        <v>0</v>
      </c>
      <c r="AF550" s="187">
        <v>0</v>
      </c>
      <c r="AG550" s="175">
        <v>1</v>
      </c>
      <c r="AH550" s="188">
        <v>501</v>
      </c>
      <c r="AI550" s="92">
        <f t="shared" si="53"/>
        <v>0</v>
      </c>
      <c r="AJ550" s="198">
        <v>0</v>
      </c>
      <c r="AK550" s="196">
        <v>0</v>
      </c>
      <c r="AL550" s="197">
        <v>0</v>
      </c>
      <c r="AN550" s="174">
        <f t="shared" si="48"/>
        <v>0</v>
      </c>
      <c r="AO550" s="174">
        <f t="shared" si="49"/>
        <v>0</v>
      </c>
      <c r="AQ550" s="92">
        <f t="shared" si="50"/>
        <v>0</v>
      </c>
      <c r="AR550" s="92">
        <f t="shared" si="51"/>
        <v>0</v>
      </c>
      <c r="AS550" s="92">
        <f t="shared" si="52"/>
        <v>0</v>
      </c>
      <c r="AU550" s="233">
        <v>0</v>
      </c>
      <c r="AV550" s="234">
        <v>0</v>
      </c>
      <c r="AW550" s="234">
        <v>0</v>
      </c>
      <c r="AX550" s="235">
        <v>0</v>
      </c>
      <c r="AY550" s="233">
        <v>0</v>
      </c>
      <c r="AZ550" s="234">
        <v>0</v>
      </c>
      <c r="BA550" s="234">
        <v>0</v>
      </c>
      <c r="BB550" s="234">
        <v>0</v>
      </c>
      <c r="BC550" s="234">
        <v>0</v>
      </c>
      <c r="BD550" s="235">
        <v>0</v>
      </c>
      <c r="BE550" s="233">
        <v>0</v>
      </c>
      <c r="BF550" s="234">
        <v>0</v>
      </c>
      <c r="BG550" s="234">
        <v>0</v>
      </c>
      <c r="BH550" s="235">
        <v>0</v>
      </c>
      <c r="BI550" s="233">
        <v>0</v>
      </c>
      <c r="BJ550" s="234">
        <v>0</v>
      </c>
      <c r="BK550" s="234">
        <v>0</v>
      </c>
      <c r="BL550" s="234">
        <v>0</v>
      </c>
      <c r="BM550" s="234">
        <v>0</v>
      </c>
      <c r="BN550" s="235">
        <v>0</v>
      </c>
      <c r="BO550" s="233">
        <v>0</v>
      </c>
      <c r="BP550" s="234">
        <v>0</v>
      </c>
      <c r="BQ550" s="234">
        <v>0</v>
      </c>
      <c r="BR550" s="235">
        <v>0</v>
      </c>
      <c r="BS550" s="233">
        <v>0</v>
      </c>
      <c r="BT550" s="234">
        <v>0</v>
      </c>
      <c r="BU550" s="234">
        <v>0</v>
      </c>
      <c r="BV550" s="234">
        <v>0</v>
      </c>
      <c r="BW550" s="234">
        <v>0</v>
      </c>
      <c r="BX550" s="235">
        <v>0</v>
      </c>
    </row>
    <row r="551" spans="1:76">
      <c r="A551" s="186" t="s">
        <v>828</v>
      </c>
      <c r="B551" s="187">
        <v>0</v>
      </c>
      <c r="C551" s="187">
        <v>0</v>
      </c>
      <c r="D551" s="186">
        <v>0</v>
      </c>
      <c r="E551" s="186">
        <v>0</v>
      </c>
      <c r="F551" s="187">
        <v>0</v>
      </c>
      <c r="G551" s="187">
        <v>0</v>
      </c>
      <c r="H551" s="195">
        <v>0</v>
      </c>
      <c r="I551" s="187">
        <v>0</v>
      </c>
      <c r="J551" s="187">
        <v>0</v>
      </c>
      <c r="K551" s="187">
        <v>0</v>
      </c>
      <c r="L551" s="187">
        <v>0</v>
      </c>
      <c r="M551" s="187">
        <v>0</v>
      </c>
      <c r="N551" s="187">
        <v>0</v>
      </c>
      <c r="O551" s="187">
        <v>0</v>
      </c>
      <c r="P551" s="187">
        <v>0</v>
      </c>
      <c r="Q551" s="187">
        <v>0</v>
      </c>
      <c r="R551" s="187">
        <v>0</v>
      </c>
      <c r="S551" s="187">
        <v>0</v>
      </c>
      <c r="T551" s="187">
        <v>0</v>
      </c>
      <c r="U551" s="187">
        <v>0</v>
      </c>
      <c r="V551" s="187">
        <v>0</v>
      </c>
      <c r="W551" s="187">
        <v>0</v>
      </c>
      <c r="X551" s="187">
        <v>0</v>
      </c>
      <c r="Y551" s="187">
        <v>0</v>
      </c>
      <c r="Z551" s="187">
        <v>0</v>
      </c>
      <c r="AA551" s="187">
        <v>0</v>
      </c>
      <c r="AB551" s="187">
        <v>0</v>
      </c>
      <c r="AC551" s="187">
        <v>0</v>
      </c>
      <c r="AD551" s="187">
        <v>0</v>
      </c>
      <c r="AE551" s="187">
        <v>0</v>
      </c>
      <c r="AF551" s="187">
        <v>0</v>
      </c>
      <c r="AG551" s="175">
        <v>1</v>
      </c>
      <c r="AH551" s="188">
        <v>502</v>
      </c>
      <c r="AI551" s="92">
        <f t="shared" si="53"/>
        <v>0</v>
      </c>
      <c r="AJ551" s="198">
        <v>0</v>
      </c>
      <c r="AK551" s="196">
        <v>0</v>
      </c>
      <c r="AL551" s="197">
        <v>0</v>
      </c>
      <c r="AN551" s="174">
        <f t="shared" si="48"/>
        <v>0</v>
      </c>
      <c r="AO551" s="174">
        <f t="shared" si="49"/>
        <v>0</v>
      </c>
      <c r="AQ551" s="92">
        <f t="shared" si="50"/>
        <v>0</v>
      </c>
      <c r="AR551" s="92">
        <f t="shared" si="51"/>
        <v>0</v>
      </c>
      <c r="AS551" s="92">
        <f t="shared" si="52"/>
        <v>0</v>
      </c>
      <c r="AU551" s="233">
        <v>0</v>
      </c>
      <c r="AV551" s="234">
        <v>0</v>
      </c>
      <c r="AW551" s="234">
        <v>0</v>
      </c>
      <c r="AX551" s="235">
        <v>0</v>
      </c>
      <c r="AY551" s="233">
        <v>0</v>
      </c>
      <c r="AZ551" s="234">
        <v>0</v>
      </c>
      <c r="BA551" s="234">
        <v>0</v>
      </c>
      <c r="BB551" s="234">
        <v>0</v>
      </c>
      <c r="BC551" s="234">
        <v>0</v>
      </c>
      <c r="BD551" s="235">
        <v>0</v>
      </c>
      <c r="BE551" s="233">
        <v>0</v>
      </c>
      <c r="BF551" s="234">
        <v>0</v>
      </c>
      <c r="BG551" s="234">
        <v>0</v>
      </c>
      <c r="BH551" s="235">
        <v>0</v>
      </c>
      <c r="BI551" s="233">
        <v>0</v>
      </c>
      <c r="BJ551" s="234">
        <v>0</v>
      </c>
      <c r="BK551" s="234">
        <v>0</v>
      </c>
      <c r="BL551" s="234">
        <v>0</v>
      </c>
      <c r="BM551" s="234">
        <v>0</v>
      </c>
      <c r="BN551" s="235">
        <v>0</v>
      </c>
      <c r="BO551" s="233">
        <v>0</v>
      </c>
      <c r="BP551" s="234">
        <v>0</v>
      </c>
      <c r="BQ551" s="234">
        <v>0</v>
      </c>
      <c r="BR551" s="235">
        <v>0</v>
      </c>
      <c r="BS551" s="233">
        <v>0</v>
      </c>
      <c r="BT551" s="234">
        <v>0</v>
      </c>
      <c r="BU551" s="234">
        <v>0</v>
      </c>
      <c r="BV551" s="234">
        <v>0</v>
      </c>
      <c r="BW551" s="234">
        <v>0</v>
      </c>
      <c r="BX551" s="235">
        <v>0</v>
      </c>
    </row>
    <row r="552" spans="1:76">
      <c r="A552" s="186" t="s">
        <v>1367</v>
      </c>
      <c r="B552" s="187">
        <v>0</v>
      </c>
      <c r="C552" s="187">
        <v>0</v>
      </c>
      <c r="D552" s="186">
        <v>0</v>
      </c>
      <c r="E552" s="186">
        <v>0</v>
      </c>
      <c r="F552" s="187">
        <v>0</v>
      </c>
      <c r="G552" s="187">
        <v>0</v>
      </c>
      <c r="H552" s="195">
        <v>0</v>
      </c>
      <c r="I552" s="187">
        <v>0</v>
      </c>
      <c r="J552" s="187">
        <v>0</v>
      </c>
      <c r="K552" s="187">
        <v>0</v>
      </c>
      <c r="L552" s="187">
        <v>0</v>
      </c>
      <c r="M552" s="187">
        <v>0</v>
      </c>
      <c r="N552" s="187">
        <v>0</v>
      </c>
      <c r="O552" s="187">
        <v>0</v>
      </c>
      <c r="P552" s="187">
        <v>0</v>
      </c>
      <c r="Q552" s="187">
        <v>0</v>
      </c>
      <c r="R552" s="187">
        <v>0</v>
      </c>
      <c r="S552" s="187">
        <v>0</v>
      </c>
      <c r="T552" s="187">
        <v>0</v>
      </c>
      <c r="U552" s="187">
        <v>0</v>
      </c>
      <c r="V552" s="187">
        <v>0</v>
      </c>
      <c r="W552" s="187">
        <v>0</v>
      </c>
      <c r="X552" s="187">
        <v>0</v>
      </c>
      <c r="Y552" s="187">
        <v>0</v>
      </c>
      <c r="Z552" s="187">
        <v>0</v>
      </c>
      <c r="AA552" s="187">
        <v>0</v>
      </c>
      <c r="AB552" s="187">
        <v>0</v>
      </c>
      <c r="AC552" s="187">
        <v>0</v>
      </c>
      <c r="AD552" s="187">
        <v>0</v>
      </c>
      <c r="AE552" s="187">
        <v>0</v>
      </c>
      <c r="AF552" s="187">
        <v>0</v>
      </c>
      <c r="AG552" s="175">
        <v>1</v>
      </c>
      <c r="AH552" s="188">
        <v>504</v>
      </c>
      <c r="AI552" s="92">
        <f t="shared" si="53"/>
        <v>0</v>
      </c>
      <c r="AJ552" s="198">
        <v>0</v>
      </c>
      <c r="AK552" s="196">
        <v>0</v>
      </c>
      <c r="AL552" s="197">
        <v>0</v>
      </c>
      <c r="AN552" s="174">
        <f t="shared" si="48"/>
        <v>0</v>
      </c>
      <c r="AO552" s="174">
        <f t="shared" si="49"/>
        <v>0</v>
      </c>
      <c r="AQ552" s="92">
        <f t="shared" si="50"/>
        <v>0</v>
      </c>
      <c r="AR552" s="92">
        <f t="shared" si="51"/>
        <v>0</v>
      </c>
      <c r="AS552" s="92">
        <f t="shared" si="52"/>
        <v>0</v>
      </c>
      <c r="AU552" s="233">
        <v>0</v>
      </c>
      <c r="AV552" s="234">
        <v>0</v>
      </c>
      <c r="AW552" s="234">
        <v>0</v>
      </c>
      <c r="AX552" s="235">
        <v>0</v>
      </c>
      <c r="AY552" s="233">
        <v>0</v>
      </c>
      <c r="AZ552" s="234">
        <v>0</v>
      </c>
      <c r="BA552" s="234">
        <v>0</v>
      </c>
      <c r="BB552" s="234">
        <v>0</v>
      </c>
      <c r="BC552" s="234">
        <v>0</v>
      </c>
      <c r="BD552" s="235">
        <v>0</v>
      </c>
      <c r="BE552" s="233">
        <v>0</v>
      </c>
      <c r="BF552" s="234">
        <v>0</v>
      </c>
      <c r="BG552" s="234">
        <v>0</v>
      </c>
      <c r="BH552" s="235">
        <v>0</v>
      </c>
      <c r="BI552" s="233">
        <v>0</v>
      </c>
      <c r="BJ552" s="234">
        <v>0</v>
      </c>
      <c r="BK552" s="234">
        <v>0</v>
      </c>
      <c r="BL552" s="234">
        <v>0</v>
      </c>
      <c r="BM552" s="234">
        <v>0</v>
      </c>
      <c r="BN552" s="235">
        <v>0</v>
      </c>
      <c r="BO552" s="233">
        <v>0</v>
      </c>
      <c r="BP552" s="234">
        <v>0</v>
      </c>
      <c r="BQ552" s="234">
        <v>0</v>
      </c>
      <c r="BR552" s="235">
        <v>0</v>
      </c>
      <c r="BS552" s="233">
        <v>0</v>
      </c>
      <c r="BT552" s="234">
        <v>0</v>
      </c>
      <c r="BU552" s="234">
        <v>0</v>
      </c>
      <c r="BV552" s="234">
        <v>0</v>
      </c>
      <c r="BW552" s="234">
        <v>0</v>
      </c>
      <c r="BX552" s="235">
        <v>0</v>
      </c>
    </row>
    <row r="553" spans="1:76">
      <c r="A553" s="186" t="s">
        <v>1368</v>
      </c>
      <c r="B553" s="187">
        <v>0</v>
      </c>
      <c r="C553" s="187">
        <v>0</v>
      </c>
      <c r="D553" s="186">
        <v>0</v>
      </c>
      <c r="E553" s="186">
        <v>0</v>
      </c>
      <c r="F553" s="187">
        <v>0</v>
      </c>
      <c r="G553" s="187">
        <v>0</v>
      </c>
      <c r="H553" s="195">
        <v>0</v>
      </c>
      <c r="I553" s="187">
        <v>0</v>
      </c>
      <c r="J553" s="187">
        <v>0</v>
      </c>
      <c r="K553" s="187">
        <v>0</v>
      </c>
      <c r="L553" s="187">
        <v>0</v>
      </c>
      <c r="M553" s="187">
        <v>0</v>
      </c>
      <c r="N553" s="187">
        <v>0</v>
      </c>
      <c r="O553" s="187">
        <v>0</v>
      </c>
      <c r="P553" s="187">
        <v>0</v>
      </c>
      <c r="Q553" s="187">
        <v>0</v>
      </c>
      <c r="R553" s="187">
        <v>0</v>
      </c>
      <c r="S553" s="187">
        <v>0</v>
      </c>
      <c r="T553" s="187">
        <v>0</v>
      </c>
      <c r="U553" s="187">
        <v>0</v>
      </c>
      <c r="V553" s="187">
        <v>0</v>
      </c>
      <c r="W553" s="187">
        <v>0</v>
      </c>
      <c r="X553" s="187">
        <v>0</v>
      </c>
      <c r="Y553" s="187">
        <v>0</v>
      </c>
      <c r="Z553" s="187">
        <v>0</v>
      </c>
      <c r="AA553" s="187">
        <v>0</v>
      </c>
      <c r="AB553" s="187">
        <v>0</v>
      </c>
      <c r="AC553" s="187">
        <v>0</v>
      </c>
      <c r="AD553" s="187">
        <v>0</v>
      </c>
      <c r="AE553" s="187">
        <v>0</v>
      </c>
      <c r="AF553" s="187">
        <v>0</v>
      </c>
      <c r="AG553" s="175">
        <v>1</v>
      </c>
      <c r="AH553" s="188">
        <v>503</v>
      </c>
      <c r="AI553" s="92">
        <f t="shared" si="53"/>
        <v>0</v>
      </c>
      <c r="AJ553" s="198">
        <v>0</v>
      </c>
      <c r="AK553" s="196">
        <v>0</v>
      </c>
      <c r="AL553" s="197">
        <v>0</v>
      </c>
      <c r="AN553" s="174">
        <f t="shared" si="48"/>
        <v>0</v>
      </c>
      <c r="AO553" s="174">
        <f t="shared" si="49"/>
        <v>0</v>
      </c>
      <c r="AQ553" s="92">
        <f t="shared" si="50"/>
        <v>0</v>
      </c>
      <c r="AR553" s="92">
        <f t="shared" si="51"/>
        <v>0</v>
      </c>
      <c r="AS553" s="92">
        <f t="shared" si="52"/>
        <v>0</v>
      </c>
      <c r="AU553" s="233">
        <v>0</v>
      </c>
      <c r="AV553" s="234">
        <v>0</v>
      </c>
      <c r="AW553" s="234">
        <v>0</v>
      </c>
      <c r="AX553" s="235">
        <v>0</v>
      </c>
      <c r="AY553" s="233">
        <v>0</v>
      </c>
      <c r="AZ553" s="234">
        <v>0</v>
      </c>
      <c r="BA553" s="234">
        <v>0</v>
      </c>
      <c r="BB553" s="234">
        <v>0</v>
      </c>
      <c r="BC553" s="234">
        <v>0</v>
      </c>
      <c r="BD553" s="235">
        <v>0</v>
      </c>
      <c r="BE553" s="233">
        <v>0</v>
      </c>
      <c r="BF553" s="234">
        <v>0</v>
      </c>
      <c r="BG553" s="234">
        <v>0</v>
      </c>
      <c r="BH553" s="235">
        <v>0</v>
      </c>
      <c r="BI553" s="233">
        <v>0</v>
      </c>
      <c r="BJ553" s="234">
        <v>0</v>
      </c>
      <c r="BK553" s="234">
        <v>0</v>
      </c>
      <c r="BL553" s="234">
        <v>0</v>
      </c>
      <c r="BM553" s="234">
        <v>0</v>
      </c>
      <c r="BN553" s="235">
        <v>0</v>
      </c>
      <c r="BO553" s="233">
        <v>0</v>
      </c>
      <c r="BP553" s="234">
        <v>0</v>
      </c>
      <c r="BQ553" s="234">
        <v>0</v>
      </c>
      <c r="BR553" s="235">
        <v>0</v>
      </c>
      <c r="BS553" s="233">
        <v>0</v>
      </c>
      <c r="BT553" s="234">
        <v>0</v>
      </c>
      <c r="BU553" s="234">
        <v>0</v>
      </c>
      <c r="BV553" s="234">
        <v>0</v>
      </c>
      <c r="BW553" s="234">
        <v>0</v>
      </c>
      <c r="BX553" s="235">
        <v>0</v>
      </c>
    </row>
    <row r="554" spans="1:76">
      <c r="A554" s="186" t="s">
        <v>1369</v>
      </c>
      <c r="B554" s="187">
        <v>0</v>
      </c>
      <c r="C554" s="187">
        <v>0</v>
      </c>
      <c r="D554" s="186">
        <v>0</v>
      </c>
      <c r="E554" s="186">
        <v>0</v>
      </c>
      <c r="F554" s="187">
        <v>0</v>
      </c>
      <c r="G554" s="187">
        <v>0</v>
      </c>
      <c r="H554" s="195">
        <v>0</v>
      </c>
      <c r="I554" s="187">
        <v>0</v>
      </c>
      <c r="J554" s="187">
        <v>0</v>
      </c>
      <c r="K554" s="187">
        <v>0</v>
      </c>
      <c r="L554" s="187">
        <v>0</v>
      </c>
      <c r="M554" s="187">
        <v>0</v>
      </c>
      <c r="N554" s="187">
        <v>0</v>
      </c>
      <c r="O554" s="187">
        <v>0</v>
      </c>
      <c r="P554" s="187">
        <v>0</v>
      </c>
      <c r="Q554" s="187">
        <v>0</v>
      </c>
      <c r="R554" s="187">
        <v>0</v>
      </c>
      <c r="S554" s="187">
        <v>0</v>
      </c>
      <c r="T554" s="187">
        <v>0</v>
      </c>
      <c r="U554" s="187">
        <v>0</v>
      </c>
      <c r="V554" s="187">
        <v>0</v>
      </c>
      <c r="W554" s="187">
        <v>0</v>
      </c>
      <c r="X554" s="187">
        <v>0</v>
      </c>
      <c r="Y554" s="187">
        <v>0</v>
      </c>
      <c r="Z554" s="187">
        <v>0</v>
      </c>
      <c r="AA554" s="187">
        <v>0</v>
      </c>
      <c r="AB554" s="187">
        <v>0</v>
      </c>
      <c r="AC554" s="187">
        <v>0</v>
      </c>
      <c r="AD554" s="187">
        <v>0</v>
      </c>
      <c r="AE554" s="187">
        <v>0</v>
      </c>
      <c r="AF554" s="187">
        <v>0</v>
      </c>
      <c r="AG554" s="175">
        <v>1</v>
      </c>
      <c r="AH554" s="188">
        <v>505</v>
      </c>
      <c r="AI554" s="92">
        <f t="shared" si="53"/>
        <v>0</v>
      </c>
      <c r="AJ554" s="198">
        <v>0</v>
      </c>
      <c r="AK554" s="196">
        <v>0</v>
      </c>
      <c r="AL554" s="197">
        <v>0</v>
      </c>
      <c r="AN554" s="174">
        <f t="shared" si="48"/>
        <v>0</v>
      </c>
      <c r="AO554" s="174">
        <f t="shared" si="49"/>
        <v>0</v>
      </c>
      <c r="AQ554" s="92">
        <f t="shared" si="50"/>
        <v>0</v>
      </c>
      <c r="AR554" s="92">
        <f t="shared" si="51"/>
        <v>0</v>
      </c>
      <c r="AS554" s="92">
        <f t="shared" si="52"/>
        <v>0</v>
      </c>
      <c r="AU554" s="233">
        <v>0</v>
      </c>
      <c r="AV554" s="234">
        <v>0</v>
      </c>
      <c r="AW554" s="234">
        <v>0</v>
      </c>
      <c r="AX554" s="235">
        <v>0</v>
      </c>
      <c r="AY554" s="233">
        <v>0</v>
      </c>
      <c r="AZ554" s="234">
        <v>0</v>
      </c>
      <c r="BA554" s="234">
        <v>0</v>
      </c>
      <c r="BB554" s="234">
        <v>0</v>
      </c>
      <c r="BC554" s="234">
        <v>0</v>
      </c>
      <c r="BD554" s="235">
        <v>0</v>
      </c>
      <c r="BE554" s="233">
        <v>0</v>
      </c>
      <c r="BF554" s="234">
        <v>0</v>
      </c>
      <c r="BG554" s="234">
        <v>0</v>
      </c>
      <c r="BH554" s="235">
        <v>0</v>
      </c>
      <c r="BI554" s="233">
        <v>0</v>
      </c>
      <c r="BJ554" s="234">
        <v>0</v>
      </c>
      <c r="BK554" s="234">
        <v>0</v>
      </c>
      <c r="BL554" s="234">
        <v>0</v>
      </c>
      <c r="BM554" s="234">
        <v>0</v>
      </c>
      <c r="BN554" s="235">
        <v>0</v>
      </c>
      <c r="BO554" s="233">
        <v>0</v>
      </c>
      <c r="BP554" s="234">
        <v>0</v>
      </c>
      <c r="BQ554" s="234">
        <v>0</v>
      </c>
      <c r="BR554" s="235">
        <v>0</v>
      </c>
      <c r="BS554" s="233">
        <v>0</v>
      </c>
      <c r="BT554" s="234">
        <v>0</v>
      </c>
      <c r="BU554" s="234">
        <v>0</v>
      </c>
      <c r="BV554" s="234">
        <v>0</v>
      </c>
      <c r="BW554" s="234">
        <v>0</v>
      </c>
      <c r="BX554" s="235">
        <v>0</v>
      </c>
    </row>
    <row r="555" spans="1:76">
      <c r="A555" s="186" t="s">
        <v>1370</v>
      </c>
      <c r="B555" s="187">
        <v>0</v>
      </c>
      <c r="C555" s="187">
        <v>0</v>
      </c>
      <c r="D555" s="186">
        <v>153</v>
      </c>
      <c r="E555" s="186">
        <v>154</v>
      </c>
      <c r="F555" s="187">
        <v>107865</v>
      </c>
      <c r="G555" s="187">
        <v>114159</v>
      </c>
      <c r="H555" s="195">
        <v>28904</v>
      </c>
      <c r="I555" s="187">
        <v>52.870000000000346</v>
      </c>
      <c r="J555" s="187">
        <v>-40882</v>
      </c>
      <c r="K555" s="187">
        <v>119210</v>
      </c>
      <c r="L555" s="187">
        <v>97725</v>
      </c>
      <c r="M555" s="187">
        <v>91056</v>
      </c>
      <c r="N555" s="187">
        <v>128682</v>
      </c>
      <c r="O555" s="187">
        <v>28062</v>
      </c>
      <c r="P555" s="187">
        <v>5055.2099999999973</v>
      </c>
      <c r="Q555" s="187">
        <v>0</v>
      </c>
      <c r="R555" s="187">
        <v>-39771</v>
      </c>
      <c r="S555" s="187">
        <v>792</v>
      </c>
      <c r="T555" s="187">
        <v>432.20999999999708</v>
      </c>
      <c r="U555" s="187">
        <v>0</v>
      </c>
      <c r="V555" s="187">
        <v>-4213</v>
      </c>
      <c r="W555" s="187">
        <v>36122</v>
      </c>
      <c r="X555" s="187">
        <v>5479</v>
      </c>
      <c r="Y555" s="187">
        <v>0</v>
      </c>
      <c r="Z555" s="187">
        <v>719</v>
      </c>
      <c r="AA555" s="187">
        <v>-4213</v>
      </c>
      <c r="AB555" s="187">
        <v>-4213</v>
      </c>
      <c r="AC555" s="187">
        <v>-4213</v>
      </c>
      <c r="AD555" s="187">
        <v>-4213</v>
      </c>
      <c r="AE555" s="187">
        <v>-4213</v>
      </c>
      <c r="AF555" s="187">
        <v>-19817</v>
      </c>
      <c r="AG555" s="175">
        <v>10.9</v>
      </c>
      <c r="AH555" s="188">
        <v>552</v>
      </c>
      <c r="AI555" s="92">
        <f t="shared" si="53"/>
        <v>0</v>
      </c>
      <c r="AJ555" s="198">
        <v>-637</v>
      </c>
      <c r="AK555" s="196">
        <v>73</v>
      </c>
      <c r="AL555" s="197">
        <v>-3649</v>
      </c>
      <c r="AN555" s="174">
        <f t="shared" si="48"/>
        <v>28904.21</v>
      </c>
      <c r="AO555" s="174">
        <f t="shared" si="49"/>
        <v>-0.20999999999912689</v>
      </c>
      <c r="AQ555" s="92">
        <f t="shared" si="50"/>
        <v>107865</v>
      </c>
      <c r="AR555" s="92">
        <f t="shared" si="51"/>
        <v>0</v>
      </c>
      <c r="AS555" s="92">
        <f t="shared" si="52"/>
        <v>-6293.9999999999982</v>
      </c>
      <c r="AU555" s="233">
        <v>792</v>
      </c>
      <c r="AV555" s="234">
        <v>792</v>
      </c>
      <c r="AW555" s="234">
        <v>73</v>
      </c>
      <c r="AX555" s="235">
        <v>719</v>
      </c>
      <c r="AY555" s="233">
        <v>73</v>
      </c>
      <c r="AZ555" s="234">
        <v>73</v>
      </c>
      <c r="BA555" s="234">
        <v>73</v>
      </c>
      <c r="BB555" s="234">
        <v>73</v>
      </c>
      <c r="BC555" s="234">
        <v>73</v>
      </c>
      <c r="BD555" s="235">
        <v>354</v>
      </c>
      <c r="BE555" s="233">
        <v>-39771</v>
      </c>
      <c r="BF555" s="234">
        <v>-39771</v>
      </c>
      <c r="BG555" s="234">
        <v>-3649</v>
      </c>
      <c r="BH555" s="235">
        <v>-36122</v>
      </c>
      <c r="BI555" s="233">
        <v>-3649</v>
      </c>
      <c r="BJ555" s="234">
        <v>-3649</v>
      </c>
      <c r="BK555" s="234">
        <v>-3649</v>
      </c>
      <c r="BL555" s="234">
        <v>-3649</v>
      </c>
      <c r="BM555" s="234">
        <v>-3649</v>
      </c>
      <c r="BN555" s="235">
        <v>-17877</v>
      </c>
      <c r="BO555" s="233">
        <v>-6753</v>
      </c>
      <c r="BP555" s="234">
        <v>-6116</v>
      </c>
      <c r="BQ555" s="234">
        <v>-637</v>
      </c>
      <c r="BR555" s="235">
        <v>-5479</v>
      </c>
      <c r="BS555" s="233">
        <v>-637</v>
      </c>
      <c r="BT555" s="234">
        <v>-637</v>
      </c>
      <c r="BU555" s="234">
        <v>-637</v>
      </c>
      <c r="BV555" s="234">
        <v>-637</v>
      </c>
      <c r="BW555" s="234">
        <v>-637</v>
      </c>
      <c r="BX555" s="235">
        <v>-2294</v>
      </c>
    </row>
    <row r="556" spans="1:76">
      <c r="A556" s="186" t="s">
        <v>1371</v>
      </c>
      <c r="B556" s="187">
        <v>0</v>
      </c>
      <c r="C556" s="187">
        <v>0</v>
      </c>
      <c r="D556" s="186">
        <v>0</v>
      </c>
      <c r="E556" s="186">
        <v>0</v>
      </c>
      <c r="F556" s="187">
        <v>0</v>
      </c>
      <c r="G556" s="187">
        <v>0</v>
      </c>
      <c r="H556" s="195">
        <v>0</v>
      </c>
      <c r="I556" s="187">
        <v>0</v>
      </c>
      <c r="J556" s="187">
        <v>0</v>
      </c>
      <c r="K556" s="187">
        <v>0</v>
      </c>
      <c r="L556" s="187">
        <v>0</v>
      </c>
      <c r="M556" s="187">
        <v>0</v>
      </c>
      <c r="N556" s="187">
        <v>0</v>
      </c>
      <c r="O556" s="187">
        <v>0</v>
      </c>
      <c r="P556" s="187">
        <v>0</v>
      </c>
      <c r="Q556" s="187">
        <v>0</v>
      </c>
      <c r="R556" s="187">
        <v>0</v>
      </c>
      <c r="S556" s="187">
        <v>0</v>
      </c>
      <c r="T556" s="187">
        <v>0</v>
      </c>
      <c r="U556" s="187">
        <v>0</v>
      </c>
      <c r="V556" s="187">
        <v>0</v>
      </c>
      <c r="W556" s="187">
        <v>0</v>
      </c>
      <c r="X556" s="187">
        <v>0</v>
      </c>
      <c r="Y556" s="187">
        <v>0</v>
      </c>
      <c r="Z556" s="187">
        <v>0</v>
      </c>
      <c r="AA556" s="187">
        <v>0</v>
      </c>
      <c r="AB556" s="187">
        <v>0</v>
      </c>
      <c r="AC556" s="187">
        <v>0</v>
      </c>
      <c r="AD556" s="187">
        <v>0</v>
      </c>
      <c r="AE556" s="187">
        <v>0</v>
      </c>
      <c r="AF556" s="187">
        <v>0</v>
      </c>
      <c r="AG556" s="175">
        <v>1</v>
      </c>
      <c r="AH556" s="188">
        <v>506</v>
      </c>
      <c r="AI556" s="92">
        <f t="shared" si="53"/>
        <v>0</v>
      </c>
      <c r="AJ556" s="198">
        <v>0</v>
      </c>
      <c r="AK556" s="196">
        <v>0</v>
      </c>
      <c r="AL556" s="197">
        <v>0</v>
      </c>
      <c r="AN556" s="174">
        <f t="shared" si="48"/>
        <v>0</v>
      </c>
      <c r="AO556" s="174">
        <f t="shared" si="49"/>
        <v>0</v>
      </c>
      <c r="AQ556" s="92">
        <f t="shared" si="50"/>
        <v>0</v>
      </c>
      <c r="AR556" s="92">
        <f t="shared" si="51"/>
        <v>0</v>
      </c>
      <c r="AS556" s="92">
        <f t="shared" si="52"/>
        <v>0</v>
      </c>
      <c r="AU556" s="233">
        <v>0</v>
      </c>
      <c r="AV556" s="234">
        <v>0</v>
      </c>
      <c r="AW556" s="234">
        <v>0</v>
      </c>
      <c r="AX556" s="235">
        <v>0</v>
      </c>
      <c r="AY556" s="233">
        <v>0</v>
      </c>
      <c r="AZ556" s="234">
        <v>0</v>
      </c>
      <c r="BA556" s="234">
        <v>0</v>
      </c>
      <c r="BB556" s="234">
        <v>0</v>
      </c>
      <c r="BC556" s="234">
        <v>0</v>
      </c>
      <c r="BD556" s="235">
        <v>0</v>
      </c>
      <c r="BE556" s="233">
        <v>0</v>
      </c>
      <c r="BF556" s="234">
        <v>0</v>
      </c>
      <c r="BG556" s="234">
        <v>0</v>
      </c>
      <c r="BH556" s="235">
        <v>0</v>
      </c>
      <c r="BI556" s="233">
        <v>0</v>
      </c>
      <c r="BJ556" s="234">
        <v>0</v>
      </c>
      <c r="BK556" s="234">
        <v>0</v>
      </c>
      <c r="BL556" s="234">
        <v>0</v>
      </c>
      <c r="BM556" s="234">
        <v>0</v>
      </c>
      <c r="BN556" s="235">
        <v>0</v>
      </c>
      <c r="BO556" s="233">
        <v>0</v>
      </c>
      <c r="BP556" s="234">
        <v>0</v>
      </c>
      <c r="BQ556" s="234">
        <v>0</v>
      </c>
      <c r="BR556" s="235">
        <v>0</v>
      </c>
      <c r="BS556" s="233">
        <v>0</v>
      </c>
      <c r="BT556" s="234">
        <v>0</v>
      </c>
      <c r="BU556" s="234">
        <v>0</v>
      </c>
      <c r="BV556" s="234">
        <v>0</v>
      </c>
      <c r="BW556" s="234">
        <v>0</v>
      </c>
      <c r="BX556" s="235">
        <v>0</v>
      </c>
    </row>
    <row r="557" spans="1:76">
      <c r="A557" s="186" t="s">
        <v>1372</v>
      </c>
      <c r="B557" s="187">
        <v>0</v>
      </c>
      <c r="C557" s="187">
        <v>0</v>
      </c>
      <c r="D557" s="186">
        <v>54</v>
      </c>
      <c r="E557" s="186">
        <v>59</v>
      </c>
      <c r="F557" s="187">
        <v>86847</v>
      </c>
      <c r="G557" s="187">
        <v>84877</v>
      </c>
      <c r="H557" s="195">
        <v>11336</v>
      </c>
      <c r="I557" s="187">
        <v>638.89999999999918</v>
      </c>
      <c r="J557" s="187">
        <v>-13479</v>
      </c>
      <c r="K557" s="187">
        <v>94879</v>
      </c>
      <c r="L557" s="187">
        <v>79424</v>
      </c>
      <c r="M557" s="187">
        <v>74881</v>
      </c>
      <c r="N557" s="187">
        <v>101368</v>
      </c>
      <c r="O557" s="187">
        <v>9475</v>
      </c>
      <c r="P557" s="187">
        <v>3351.29</v>
      </c>
      <c r="Q557" s="187">
        <v>0</v>
      </c>
      <c r="R557" s="187">
        <v>-12863</v>
      </c>
      <c r="S557" s="187">
        <v>2428</v>
      </c>
      <c r="T557" s="187">
        <v>421.28999999999974</v>
      </c>
      <c r="U557" s="187">
        <v>0</v>
      </c>
      <c r="V557" s="187">
        <v>-1490</v>
      </c>
      <c r="W557" s="187">
        <v>11602</v>
      </c>
      <c r="X557" s="187">
        <v>4067</v>
      </c>
      <c r="Y557" s="187">
        <v>0</v>
      </c>
      <c r="Z557" s="187">
        <v>2190</v>
      </c>
      <c r="AA557" s="187">
        <v>-1490</v>
      </c>
      <c r="AB557" s="187">
        <v>-1490</v>
      </c>
      <c r="AC557" s="187">
        <v>-1490</v>
      </c>
      <c r="AD557" s="187">
        <v>-1490</v>
      </c>
      <c r="AE557" s="187">
        <v>-1490</v>
      </c>
      <c r="AF557" s="187">
        <v>-6029</v>
      </c>
      <c r="AG557" s="175">
        <v>10.199999999999999</v>
      </c>
      <c r="AH557" s="188">
        <v>507</v>
      </c>
      <c r="AI557" s="92">
        <f t="shared" si="53"/>
        <v>0</v>
      </c>
      <c r="AJ557" s="198">
        <v>-467</v>
      </c>
      <c r="AK557" s="196">
        <v>238</v>
      </c>
      <c r="AL557" s="197">
        <v>-1261</v>
      </c>
      <c r="AN557" s="174">
        <f t="shared" si="48"/>
        <v>11336.29</v>
      </c>
      <c r="AO557" s="174">
        <f t="shared" si="49"/>
        <v>-0.29000000000087311</v>
      </c>
      <c r="AQ557" s="92">
        <f t="shared" si="50"/>
        <v>86847.000000000015</v>
      </c>
      <c r="AR557" s="92">
        <f t="shared" si="51"/>
        <v>0</v>
      </c>
      <c r="AS557" s="92">
        <f t="shared" si="52"/>
        <v>1970.0000000000011</v>
      </c>
      <c r="AU557" s="233">
        <v>2428</v>
      </c>
      <c r="AV557" s="234">
        <v>2428</v>
      </c>
      <c r="AW557" s="234">
        <v>238</v>
      </c>
      <c r="AX557" s="235">
        <v>2190</v>
      </c>
      <c r="AY557" s="233">
        <v>238</v>
      </c>
      <c r="AZ557" s="234">
        <v>238</v>
      </c>
      <c r="BA557" s="234">
        <v>238</v>
      </c>
      <c r="BB557" s="234">
        <v>238</v>
      </c>
      <c r="BC557" s="234">
        <v>238</v>
      </c>
      <c r="BD557" s="235">
        <v>1000</v>
      </c>
      <c r="BE557" s="233">
        <v>-12863</v>
      </c>
      <c r="BF557" s="234">
        <v>-12863</v>
      </c>
      <c r="BG557" s="234">
        <v>-1261</v>
      </c>
      <c r="BH557" s="235">
        <v>-11602</v>
      </c>
      <c r="BI557" s="233">
        <v>-1261</v>
      </c>
      <c r="BJ557" s="234">
        <v>-1261</v>
      </c>
      <c r="BK557" s="234">
        <v>-1261</v>
      </c>
      <c r="BL557" s="234">
        <v>-1261</v>
      </c>
      <c r="BM557" s="234">
        <v>-1261</v>
      </c>
      <c r="BN557" s="235">
        <v>-5297</v>
      </c>
      <c r="BO557" s="233">
        <v>-5001</v>
      </c>
      <c r="BP557" s="234">
        <v>-4534</v>
      </c>
      <c r="BQ557" s="234">
        <v>-467</v>
      </c>
      <c r="BR557" s="235">
        <v>-4067</v>
      </c>
      <c r="BS557" s="233">
        <v>-467</v>
      </c>
      <c r="BT557" s="234">
        <v>-467</v>
      </c>
      <c r="BU557" s="234">
        <v>-467</v>
      </c>
      <c r="BV557" s="234">
        <v>-467</v>
      </c>
      <c r="BW557" s="234">
        <v>-467</v>
      </c>
      <c r="BX557" s="235">
        <v>-1732</v>
      </c>
    </row>
    <row r="558" spans="1:76">
      <c r="A558" s="186" t="s">
        <v>1373</v>
      </c>
      <c r="B558" s="187">
        <v>3</v>
      </c>
      <c r="C558" s="187">
        <v>0</v>
      </c>
      <c r="D558" s="186">
        <v>116</v>
      </c>
      <c r="E558" s="186">
        <v>140</v>
      </c>
      <c r="F558" s="187">
        <v>155484</v>
      </c>
      <c r="G558" s="187">
        <v>275601</v>
      </c>
      <c r="H558" s="195">
        <v>19568</v>
      </c>
      <c r="I558" s="187">
        <v>14328.970000000001</v>
      </c>
      <c r="J558" s="187">
        <v>-138248</v>
      </c>
      <c r="K558" s="187">
        <v>165123</v>
      </c>
      <c r="L558" s="187">
        <v>146460</v>
      </c>
      <c r="M558" s="187">
        <v>143239</v>
      </c>
      <c r="N558" s="187">
        <v>169773</v>
      </c>
      <c r="O558" s="187">
        <v>24357</v>
      </c>
      <c r="P558" s="187">
        <v>10435.939999999999</v>
      </c>
      <c r="Q558" s="187">
        <v>2889</v>
      </c>
      <c r="R558" s="187">
        <v>-148241</v>
      </c>
      <c r="S558" s="187">
        <v>4046</v>
      </c>
      <c r="T558" s="187">
        <v>13603.939999999999</v>
      </c>
      <c r="U558" s="187">
        <v>2889</v>
      </c>
      <c r="V558" s="187">
        <v>-18114</v>
      </c>
      <c r="W558" s="187">
        <v>131202</v>
      </c>
      <c r="X558" s="187">
        <v>10627</v>
      </c>
      <c r="Y558" s="187">
        <v>0</v>
      </c>
      <c r="Z558" s="187">
        <v>3581</v>
      </c>
      <c r="AA558" s="187">
        <v>-18114</v>
      </c>
      <c r="AB558" s="187">
        <v>-18114</v>
      </c>
      <c r="AC558" s="187">
        <v>-18114</v>
      </c>
      <c r="AD558" s="187">
        <v>-18114</v>
      </c>
      <c r="AE558" s="187">
        <v>-18114</v>
      </c>
      <c r="AF558" s="187">
        <v>-47678</v>
      </c>
      <c r="AG558" s="175">
        <v>8.6999999999999993</v>
      </c>
      <c r="AH558" s="188">
        <v>562</v>
      </c>
      <c r="AI558" s="92">
        <f t="shared" si="53"/>
        <v>0</v>
      </c>
      <c r="AJ558" s="198">
        <v>-1540</v>
      </c>
      <c r="AK558" s="196">
        <v>465</v>
      </c>
      <c r="AL558" s="197">
        <v>-17039</v>
      </c>
      <c r="AN558" s="174">
        <f t="shared" si="48"/>
        <v>19567.940000000002</v>
      </c>
      <c r="AO558" s="174">
        <f t="shared" si="49"/>
        <v>5.9999999997671694E-2</v>
      </c>
      <c r="AQ558" s="92">
        <f t="shared" si="50"/>
        <v>155484</v>
      </c>
      <c r="AR558" s="92">
        <f t="shared" si="51"/>
        <v>0</v>
      </c>
      <c r="AS558" s="92">
        <f t="shared" si="52"/>
        <v>-120117</v>
      </c>
      <c r="AU558" s="233">
        <v>4046</v>
      </c>
      <c r="AV558" s="234">
        <v>4046</v>
      </c>
      <c r="AW558" s="234">
        <v>465</v>
      </c>
      <c r="AX558" s="235">
        <v>3581</v>
      </c>
      <c r="AY558" s="233">
        <v>465</v>
      </c>
      <c r="AZ558" s="234">
        <v>465</v>
      </c>
      <c r="BA558" s="234">
        <v>465</v>
      </c>
      <c r="BB558" s="234">
        <v>465</v>
      </c>
      <c r="BC558" s="234">
        <v>465</v>
      </c>
      <c r="BD558" s="235">
        <v>1256</v>
      </c>
      <c r="BE558" s="233">
        <v>-148241</v>
      </c>
      <c r="BF558" s="234">
        <v>-148241</v>
      </c>
      <c r="BG558" s="234">
        <v>-17039</v>
      </c>
      <c r="BH558" s="235">
        <v>-131202</v>
      </c>
      <c r="BI558" s="233">
        <v>-17039</v>
      </c>
      <c r="BJ558" s="234">
        <v>-17039</v>
      </c>
      <c r="BK558" s="234">
        <v>-17039</v>
      </c>
      <c r="BL558" s="234">
        <v>-17039</v>
      </c>
      <c r="BM558" s="234">
        <v>-17039</v>
      </c>
      <c r="BN558" s="235">
        <v>-46007</v>
      </c>
      <c r="BO558" s="233">
        <v>-13707</v>
      </c>
      <c r="BP558" s="234">
        <v>-12167</v>
      </c>
      <c r="BQ558" s="234">
        <v>-1540</v>
      </c>
      <c r="BR558" s="235">
        <v>-10627</v>
      </c>
      <c r="BS558" s="233">
        <v>-1540</v>
      </c>
      <c r="BT558" s="234">
        <v>-1540</v>
      </c>
      <c r="BU558" s="234">
        <v>-1540</v>
      </c>
      <c r="BV558" s="234">
        <v>-1540</v>
      </c>
      <c r="BW558" s="234">
        <v>-1540</v>
      </c>
      <c r="BX558" s="235">
        <v>-2927</v>
      </c>
    </row>
    <row r="559" spans="1:76">
      <c r="A559" s="186" t="s">
        <v>1374</v>
      </c>
      <c r="B559" s="187">
        <v>0</v>
      </c>
      <c r="C559" s="187">
        <v>0</v>
      </c>
      <c r="D559" s="186">
        <v>0</v>
      </c>
      <c r="E559" s="186">
        <v>0</v>
      </c>
      <c r="F559" s="187">
        <v>0</v>
      </c>
      <c r="G559" s="187">
        <v>0</v>
      </c>
      <c r="H559" s="195">
        <v>0</v>
      </c>
      <c r="I559" s="187">
        <v>0</v>
      </c>
      <c r="J559" s="187">
        <v>0</v>
      </c>
      <c r="K559" s="187">
        <v>0</v>
      </c>
      <c r="L559" s="187">
        <v>0</v>
      </c>
      <c r="M559" s="187">
        <v>0</v>
      </c>
      <c r="N559" s="187">
        <v>0</v>
      </c>
      <c r="O559" s="187">
        <v>0</v>
      </c>
      <c r="P559" s="187">
        <v>0</v>
      </c>
      <c r="Q559" s="187">
        <v>0</v>
      </c>
      <c r="R559" s="187">
        <v>0</v>
      </c>
      <c r="S559" s="187">
        <v>0</v>
      </c>
      <c r="T559" s="187">
        <v>0</v>
      </c>
      <c r="U559" s="187">
        <v>0</v>
      </c>
      <c r="V559" s="187">
        <v>0</v>
      </c>
      <c r="W559" s="187">
        <v>0</v>
      </c>
      <c r="X559" s="187">
        <v>0</v>
      </c>
      <c r="Y559" s="187">
        <v>0</v>
      </c>
      <c r="Z559" s="187">
        <v>0</v>
      </c>
      <c r="AA559" s="187">
        <v>0</v>
      </c>
      <c r="AB559" s="187">
        <v>0</v>
      </c>
      <c r="AC559" s="187">
        <v>0</v>
      </c>
      <c r="AD559" s="187">
        <v>0</v>
      </c>
      <c r="AE559" s="187">
        <v>0</v>
      </c>
      <c r="AF559" s="187">
        <v>0</v>
      </c>
      <c r="AG559" s="175">
        <v>1</v>
      </c>
      <c r="AH559" s="188">
        <v>508</v>
      </c>
      <c r="AI559" s="92">
        <f t="shared" si="53"/>
        <v>0</v>
      </c>
      <c r="AJ559" s="198">
        <v>0</v>
      </c>
      <c r="AK559" s="196">
        <v>0</v>
      </c>
      <c r="AL559" s="197">
        <v>0</v>
      </c>
      <c r="AN559" s="174">
        <f t="shared" si="48"/>
        <v>0</v>
      </c>
      <c r="AO559" s="174">
        <f t="shared" si="49"/>
        <v>0</v>
      </c>
      <c r="AQ559" s="92">
        <f t="shared" si="50"/>
        <v>0</v>
      </c>
      <c r="AR559" s="92">
        <f t="shared" si="51"/>
        <v>0</v>
      </c>
      <c r="AS559" s="92">
        <f t="shared" si="52"/>
        <v>0</v>
      </c>
      <c r="AU559" s="233">
        <v>0</v>
      </c>
      <c r="AV559" s="234">
        <v>0</v>
      </c>
      <c r="AW559" s="234">
        <v>0</v>
      </c>
      <c r="AX559" s="235">
        <v>0</v>
      </c>
      <c r="AY559" s="233">
        <v>0</v>
      </c>
      <c r="AZ559" s="234">
        <v>0</v>
      </c>
      <c r="BA559" s="234">
        <v>0</v>
      </c>
      <c r="BB559" s="234">
        <v>0</v>
      </c>
      <c r="BC559" s="234">
        <v>0</v>
      </c>
      <c r="BD559" s="235">
        <v>0</v>
      </c>
      <c r="BE559" s="233">
        <v>0</v>
      </c>
      <c r="BF559" s="234">
        <v>0</v>
      </c>
      <c r="BG559" s="234">
        <v>0</v>
      </c>
      <c r="BH559" s="235">
        <v>0</v>
      </c>
      <c r="BI559" s="233">
        <v>0</v>
      </c>
      <c r="BJ559" s="234">
        <v>0</v>
      </c>
      <c r="BK559" s="234">
        <v>0</v>
      </c>
      <c r="BL559" s="234">
        <v>0</v>
      </c>
      <c r="BM559" s="234">
        <v>0</v>
      </c>
      <c r="BN559" s="235">
        <v>0</v>
      </c>
      <c r="BO559" s="233">
        <v>0</v>
      </c>
      <c r="BP559" s="234">
        <v>0</v>
      </c>
      <c r="BQ559" s="234">
        <v>0</v>
      </c>
      <c r="BR559" s="235">
        <v>0</v>
      </c>
      <c r="BS559" s="233">
        <v>0</v>
      </c>
      <c r="BT559" s="234">
        <v>0</v>
      </c>
      <c r="BU559" s="234">
        <v>0</v>
      </c>
      <c r="BV559" s="234">
        <v>0</v>
      </c>
      <c r="BW559" s="234">
        <v>0</v>
      </c>
      <c r="BX559" s="235">
        <v>0</v>
      </c>
    </row>
    <row r="560" spans="1:76">
      <c r="A560" s="186" t="s">
        <v>1375</v>
      </c>
      <c r="B560" s="187">
        <v>0</v>
      </c>
      <c r="C560" s="187">
        <v>0</v>
      </c>
      <c r="D560" s="186">
        <v>194</v>
      </c>
      <c r="E560" s="186">
        <v>204</v>
      </c>
      <c r="F560" s="187">
        <v>288827</v>
      </c>
      <c r="G560" s="187">
        <v>271579</v>
      </c>
      <c r="H560" s="195">
        <v>29411</v>
      </c>
      <c r="I560" s="187">
        <v>2904.4399999999996</v>
      </c>
      <c r="J560" s="187">
        <v>-22390</v>
      </c>
      <c r="K560" s="187">
        <v>311128</v>
      </c>
      <c r="L560" s="187">
        <v>267345</v>
      </c>
      <c r="M560" s="187">
        <v>254083</v>
      </c>
      <c r="N560" s="187">
        <v>329600</v>
      </c>
      <c r="O560" s="187">
        <v>21988</v>
      </c>
      <c r="P560" s="187">
        <v>10399.380000000001</v>
      </c>
      <c r="Q560" s="187">
        <v>0</v>
      </c>
      <c r="R560" s="187">
        <v>-23861</v>
      </c>
      <c r="S560" s="187">
        <v>11643</v>
      </c>
      <c r="T560" s="187">
        <v>2921.38</v>
      </c>
      <c r="U560" s="187">
        <v>0</v>
      </c>
      <c r="V560" s="187">
        <v>-2976</v>
      </c>
      <c r="W560" s="187">
        <v>21180</v>
      </c>
      <c r="X560" s="187">
        <v>11545</v>
      </c>
      <c r="Y560" s="187">
        <v>0</v>
      </c>
      <c r="Z560" s="187">
        <v>10335</v>
      </c>
      <c r="AA560" s="187">
        <v>-2976</v>
      </c>
      <c r="AB560" s="187">
        <v>-2976</v>
      </c>
      <c r="AC560" s="187">
        <v>-2976</v>
      </c>
      <c r="AD560" s="187">
        <v>-2976</v>
      </c>
      <c r="AE560" s="187">
        <v>-2976</v>
      </c>
      <c r="AF560" s="187">
        <v>-7510</v>
      </c>
      <c r="AG560" s="175">
        <v>8.9</v>
      </c>
      <c r="AH560" s="188">
        <v>509</v>
      </c>
      <c r="AI560" s="92">
        <f t="shared" si="53"/>
        <v>0</v>
      </c>
      <c r="AJ560" s="198">
        <v>-1603</v>
      </c>
      <c r="AK560" s="196">
        <v>1308</v>
      </c>
      <c r="AL560" s="197">
        <v>-2681</v>
      </c>
      <c r="AN560" s="174">
        <f t="shared" si="48"/>
        <v>29411.38</v>
      </c>
      <c r="AO560" s="174">
        <f t="shared" si="49"/>
        <v>-0.38000000000101863</v>
      </c>
      <c r="AQ560" s="92">
        <f t="shared" si="50"/>
        <v>288827</v>
      </c>
      <c r="AR560" s="92">
        <f t="shared" si="51"/>
        <v>0</v>
      </c>
      <c r="AS560" s="92">
        <f t="shared" si="52"/>
        <v>17248</v>
      </c>
      <c r="AU560" s="233">
        <v>11643</v>
      </c>
      <c r="AV560" s="234">
        <v>11643</v>
      </c>
      <c r="AW560" s="234">
        <v>1308</v>
      </c>
      <c r="AX560" s="235">
        <v>10335</v>
      </c>
      <c r="AY560" s="233">
        <v>1308</v>
      </c>
      <c r="AZ560" s="234">
        <v>1308</v>
      </c>
      <c r="BA560" s="234">
        <v>1308</v>
      </c>
      <c r="BB560" s="234">
        <v>1308</v>
      </c>
      <c r="BC560" s="234">
        <v>1308</v>
      </c>
      <c r="BD560" s="235">
        <v>3795</v>
      </c>
      <c r="BE560" s="233">
        <v>-23861</v>
      </c>
      <c r="BF560" s="234">
        <v>-23861</v>
      </c>
      <c r="BG560" s="234">
        <v>-2681</v>
      </c>
      <c r="BH560" s="235">
        <v>-21180</v>
      </c>
      <c r="BI560" s="233">
        <v>-2681</v>
      </c>
      <c r="BJ560" s="234">
        <v>-2681</v>
      </c>
      <c r="BK560" s="234">
        <v>-2681</v>
      </c>
      <c r="BL560" s="234">
        <v>-2681</v>
      </c>
      <c r="BM560" s="234">
        <v>-2681</v>
      </c>
      <c r="BN560" s="235">
        <v>-7775</v>
      </c>
      <c r="BO560" s="233">
        <v>-14751</v>
      </c>
      <c r="BP560" s="234">
        <v>-13148</v>
      </c>
      <c r="BQ560" s="234">
        <v>-1603</v>
      </c>
      <c r="BR560" s="235">
        <v>-11545</v>
      </c>
      <c r="BS560" s="233">
        <v>-1603</v>
      </c>
      <c r="BT560" s="234">
        <v>-1603</v>
      </c>
      <c r="BU560" s="234">
        <v>-1603</v>
      </c>
      <c r="BV560" s="234">
        <v>-1603</v>
      </c>
      <c r="BW560" s="234">
        <v>-1603</v>
      </c>
      <c r="BX560" s="235">
        <v>-3530</v>
      </c>
    </row>
    <row r="561" spans="1:76">
      <c r="A561" s="186" t="s">
        <v>1376</v>
      </c>
      <c r="B561" s="187">
        <v>0</v>
      </c>
      <c r="C561" s="187">
        <v>0</v>
      </c>
      <c r="D561" s="186">
        <v>40</v>
      </c>
      <c r="E561" s="186">
        <v>44</v>
      </c>
      <c r="F561" s="187">
        <v>38309</v>
      </c>
      <c r="G561" s="187">
        <v>39306</v>
      </c>
      <c r="H561" s="195">
        <v>6599</v>
      </c>
      <c r="I561" s="187">
        <v>386.19999999999993</v>
      </c>
      <c r="J561" s="187">
        <v>-8736</v>
      </c>
      <c r="K561" s="187">
        <v>40899</v>
      </c>
      <c r="L561" s="187">
        <v>35892</v>
      </c>
      <c r="M561" s="187">
        <v>34158</v>
      </c>
      <c r="N561" s="187">
        <v>43241</v>
      </c>
      <c r="O561" s="187">
        <v>6054</v>
      </c>
      <c r="P561" s="187">
        <v>1610.18</v>
      </c>
      <c r="Q561" s="187">
        <v>0</v>
      </c>
      <c r="R561" s="187">
        <v>-10590</v>
      </c>
      <c r="S561" s="187">
        <v>2213</v>
      </c>
      <c r="T561" s="187">
        <v>284.18000000000006</v>
      </c>
      <c r="U561" s="187">
        <v>0</v>
      </c>
      <c r="V561" s="187">
        <v>-1065</v>
      </c>
      <c r="W561" s="187">
        <v>9451</v>
      </c>
      <c r="X561" s="187">
        <v>1260</v>
      </c>
      <c r="Y561" s="187">
        <v>0</v>
      </c>
      <c r="Z561" s="187">
        <v>1975</v>
      </c>
      <c r="AA561" s="187">
        <v>-1065</v>
      </c>
      <c r="AB561" s="187">
        <v>-1065</v>
      </c>
      <c r="AC561" s="187">
        <v>-1065</v>
      </c>
      <c r="AD561" s="187">
        <v>-1065</v>
      </c>
      <c r="AE561" s="187">
        <v>-1065</v>
      </c>
      <c r="AF561" s="187">
        <v>-3411</v>
      </c>
      <c r="AG561" s="175">
        <v>9.3000000000000007</v>
      </c>
      <c r="AH561" s="188">
        <v>510</v>
      </c>
      <c r="AI561" s="92">
        <f t="shared" si="53"/>
        <v>0</v>
      </c>
      <c r="AJ561" s="198">
        <v>-164</v>
      </c>
      <c r="AK561" s="196">
        <v>238</v>
      </c>
      <c r="AL561" s="197">
        <v>-1139</v>
      </c>
      <c r="AN561" s="174">
        <f t="shared" si="48"/>
        <v>6599.18</v>
      </c>
      <c r="AO561" s="174">
        <f t="shared" si="49"/>
        <v>-0.18000000000029104</v>
      </c>
      <c r="AQ561" s="92">
        <f t="shared" si="50"/>
        <v>38309</v>
      </c>
      <c r="AR561" s="92">
        <f t="shared" si="51"/>
        <v>0</v>
      </c>
      <c r="AS561" s="92">
        <f t="shared" si="52"/>
        <v>-996.99999999999977</v>
      </c>
      <c r="AU561" s="233">
        <v>2213</v>
      </c>
      <c r="AV561" s="234">
        <v>2213</v>
      </c>
      <c r="AW561" s="234">
        <v>238</v>
      </c>
      <c r="AX561" s="235">
        <v>1975</v>
      </c>
      <c r="AY561" s="233">
        <v>238</v>
      </c>
      <c r="AZ561" s="234">
        <v>238</v>
      </c>
      <c r="BA561" s="234">
        <v>238</v>
      </c>
      <c r="BB561" s="234">
        <v>238</v>
      </c>
      <c r="BC561" s="234">
        <v>238</v>
      </c>
      <c r="BD561" s="235">
        <v>785</v>
      </c>
      <c r="BE561" s="233">
        <v>-10590</v>
      </c>
      <c r="BF561" s="234">
        <v>-10590</v>
      </c>
      <c r="BG561" s="234">
        <v>-1139</v>
      </c>
      <c r="BH561" s="235">
        <v>-9451</v>
      </c>
      <c r="BI561" s="233">
        <v>-1139</v>
      </c>
      <c r="BJ561" s="234">
        <v>-1139</v>
      </c>
      <c r="BK561" s="234">
        <v>-1139</v>
      </c>
      <c r="BL561" s="234">
        <v>-1139</v>
      </c>
      <c r="BM561" s="234">
        <v>-1139</v>
      </c>
      <c r="BN561" s="235">
        <v>-3756</v>
      </c>
      <c r="BO561" s="233">
        <v>-1588</v>
      </c>
      <c r="BP561" s="234">
        <v>-1424</v>
      </c>
      <c r="BQ561" s="234">
        <v>-164</v>
      </c>
      <c r="BR561" s="235">
        <v>-1260</v>
      </c>
      <c r="BS561" s="233">
        <v>-164</v>
      </c>
      <c r="BT561" s="234">
        <v>-164</v>
      </c>
      <c r="BU561" s="234">
        <v>-164</v>
      </c>
      <c r="BV561" s="234">
        <v>-164</v>
      </c>
      <c r="BW561" s="234">
        <v>-164</v>
      </c>
      <c r="BX561" s="235">
        <v>-440</v>
      </c>
    </row>
    <row r="562" spans="1:76">
      <c r="A562" s="186" t="s">
        <v>1377</v>
      </c>
      <c r="B562" s="187">
        <v>0</v>
      </c>
      <c r="C562" s="187">
        <v>0</v>
      </c>
      <c r="D562" s="186">
        <v>2</v>
      </c>
      <c r="E562" s="186">
        <v>3</v>
      </c>
      <c r="F562" s="187">
        <v>9547</v>
      </c>
      <c r="G562" s="187">
        <v>1663</v>
      </c>
      <c r="H562" s="195">
        <v>992</v>
      </c>
      <c r="I562" s="187">
        <v>0</v>
      </c>
      <c r="J562" s="187">
        <v>6814</v>
      </c>
      <c r="K562" s="187">
        <v>10387</v>
      </c>
      <c r="L562" s="187">
        <v>8738</v>
      </c>
      <c r="M562" s="187">
        <v>8328</v>
      </c>
      <c r="N562" s="187">
        <v>10929</v>
      </c>
      <c r="O562" s="187">
        <v>193</v>
      </c>
      <c r="P562" s="187">
        <v>66</v>
      </c>
      <c r="Q562" s="187">
        <v>0</v>
      </c>
      <c r="R562" s="187">
        <v>7223</v>
      </c>
      <c r="S562" s="187">
        <v>402</v>
      </c>
      <c r="T562" s="187">
        <v>0</v>
      </c>
      <c r="U562" s="187">
        <v>0</v>
      </c>
      <c r="V562" s="187">
        <v>733</v>
      </c>
      <c r="W562" s="187">
        <v>0</v>
      </c>
      <c r="X562" s="187">
        <v>71</v>
      </c>
      <c r="Y562" s="187">
        <v>6522</v>
      </c>
      <c r="Z562" s="187">
        <v>363</v>
      </c>
      <c r="AA562" s="187">
        <v>733</v>
      </c>
      <c r="AB562" s="187">
        <v>733</v>
      </c>
      <c r="AC562" s="187">
        <v>733</v>
      </c>
      <c r="AD562" s="187">
        <v>733</v>
      </c>
      <c r="AE562" s="187">
        <v>733</v>
      </c>
      <c r="AF562" s="187">
        <v>3149</v>
      </c>
      <c r="AG562" s="175">
        <v>10.3</v>
      </c>
      <c r="AH562" s="188">
        <v>511</v>
      </c>
      <c r="AI562" s="92">
        <f t="shared" si="53"/>
        <v>0</v>
      </c>
      <c r="AJ562" s="198">
        <v>-7</v>
      </c>
      <c r="AK562" s="196">
        <v>39</v>
      </c>
      <c r="AL562" s="197">
        <v>701</v>
      </c>
      <c r="AN562" s="174">
        <f t="shared" si="48"/>
        <v>992</v>
      </c>
      <c r="AO562" s="174">
        <f t="shared" si="49"/>
        <v>0</v>
      </c>
      <c r="AQ562" s="92">
        <f t="shared" si="50"/>
        <v>9547</v>
      </c>
      <c r="AR562" s="92">
        <f t="shared" si="51"/>
        <v>0</v>
      </c>
      <c r="AS562" s="92">
        <f t="shared" si="52"/>
        <v>7884</v>
      </c>
      <c r="AU562" s="233">
        <v>402</v>
      </c>
      <c r="AV562" s="234">
        <v>402</v>
      </c>
      <c r="AW562" s="234">
        <v>39</v>
      </c>
      <c r="AX562" s="235">
        <v>363</v>
      </c>
      <c r="AY562" s="233">
        <v>39</v>
      </c>
      <c r="AZ562" s="234">
        <v>39</v>
      </c>
      <c r="BA562" s="234">
        <v>39</v>
      </c>
      <c r="BB562" s="234">
        <v>39</v>
      </c>
      <c r="BC562" s="234">
        <v>39</v>
      </c>
      <c r="BD562" s="235">
        <v>168</v>
      </c>
      <c r="BE562" s="233">
        <v>7223</v>
      </c>
      <c r="BF562" s="234">
        <v>7223</v>
      </c>
      <c r="BG562" s="234">
        <v>701</v>
      </c>
      <c r="BH562" s="235">
        <v>6522</v>
      </c>
      <c r="BI562" s="233">
        <v>701</v>
      </c>
      <c r="BJ562" s="234">
        <v>701</v>
      </c>
      <c r="BK562" s="234">
        <v>701</v>
      </c>
      <c r="BL562" s="234">
        <v>701</v>
      </c>
      <c r="BM562" s="234">
        <v>701</v>
      </c>
      <c r="BN562" s="235">
        <v>3017</v>
      </c>
      <c r="BO562" s="233">
        <v>-85</v>
      </c>
      <c r="BP562" s="234">
        <v>-78</v>
      </c>
      <c r="BQ562" s="234">
        <v>-7</v>
      </c>
      <c r="BR562" s="235">
        <v>-71</v>
      </c>
      <c r="BS562" s="233">
        <v>-7</v>
      </c>
      <c r="BT562" s="234">
        <v>-7</v>
      </c>
      <c r="BU562" s="234">
        <v>-7</v>
      </c>
      <c r="BV562" s="234">
        <v>-7</v>
      </c>
      <c r="BW562" s="234">
        <v>-7</v>
      </c>
      <c r="BX562" s="235">
        <v>-36</v>
      </c>
    </row>
    <row r="563" spans="1:76">
      <c r="A563" s="186" t="s">
        <v>1378</v>
      </c>
      <c r="B563" s="187">
        <v>0</v>
      </c>
      <c r="C563" s="187">
        <v>0</v>
      </c>
      <c r="D563" s="186">
        <v>0</v>
      </c>
      <c r="E563" s="186">
        <v>0</v>
      </c>
      <c r="F563" s="187">
        <v>0</v>
      </c>
      <c r="G563" s="187">
        <v>0</v>
      </c>
      <c r="H563" s="195">
        <v>0</v>
      </c>
      <c r="I563" s="187">
        <v>0</v>
      </c>
      <c r="J563" s="187">
        <v>0</v>
      </c>
      <c r="K563" s="187">
        <v>0</v>
      </c>
      <c r="L563" s="187">
        <v>0</v>
      </c>
      <c r="M563" s="187">
        <v>0</v>
      </c>
      <c r="N563" s="187">
        <v>0</v>
      </c>
      <c r="O563" s="187">
        <v>0</v>
      </c>
      <c r="P563" s="187">
        <v>0</v>
      </c>
      <c r="Q563" s="187">
        <v>0</v>
      </c>
      <c r="R563" s="187">
        <v>0</v>
      </c>
      <c r="S563" s="187">
        <v>0</v>
      </c>
      <c r="T563" s="187">
        <v>0</v>
      </c>
      <c r="U563" s="187">
        <v>0</v>
      </c>
      <c r="V563" s="187">
        <v>0</v>
      </c>
      <c r="W563" s="187">
        <v>0</v>
      </c>
      <c r="X563" s="187">
        <v>0</v>
      </c>
      <c r="Y563" s="187">
        <v>0</v>
      </c>
      <c r="Z563" s="187">
        <v>0</v>
      </c>
      <c r="AA563" s="187">
        <v>0</v>
      </c>
      <c r="AB563" s="187">
        <v>0</v>
      </c>
      <c r="AC563" s="187">
        <v>0</v>
      </c>
      <c r="AD563" s="187">
        <v>0</v>
      </c>
      <c r="AE563" s="187">
        <v>0</v>
      </c>
      <c r="AF563" s="187">
        <v>0</v>
      </c>
      <c r="AG563" s="175">
        <v>1</v>
      </c>
      <c r="AH563" s="188">
        <v>512</v>
      </c>
      <c r="AI563" s="92">
        <f t="shared" si="53"/>
        <v>0</v>
      </c>
      <c r="AJ563" s="198">
        <v>0</v>
      </c>
      <c r="AK563" s="196">
        <v>0</v>
      </c>
      <c r="AL563" s="197">
        <v>0</v>
      </c>
      <c r="AN563" s="174">
        <f t="shared" si="48"/>
        <v>0</v>
      </c>
      <c r="AO563" s="174">
        <f t="shared" si="49"/>
        <v>0</v>
      </c>
      <c r="AQ563" s="92">
        <f t="shared" si="50"/>
        <v>0</v>
      </c>
      <c r="AR563" s="92">
        <f t="shared" si="51"/>
        <v>0</v>
      </c>
      <c r="AS563" s="92">
        <f t="shared" si="52"/>
        <v>0</v>
      </c>
      <c r="AU563" s="233">
        <v>0</v>
      </c>
      <c r="AV563" s="234">
        <v>0</v>
      </c>
      <c r="AW563" s="234">
        <v>0</v>
      </c>
      <c r="AX563" s="235">
        <v>0</v>
      </c>
      <c r="AY563" s="233">
        <v>0</v>
      </c>
      <c r="AZ563" s="234">
        <v>0</v>
      </c>
      <c r="BA563" s="234">
        <v>0</v>
      </c>
      <c r="BB563" s="234">
        <v>0</v>
      </c>
      <c r="BC563" s="234">
        <v>0</v>
      </c>
      <c r="BD563" s="235">
        <v>0</v>
      </c>
      <c r="BE563" s="233">
        <v>0</v>
      </c>
      <c r="BF563" s="234">
        <v>0</v>
      </c>
      <c r="BG563" s="234">
        <v>0</v>
      </c>
      <c r="BH563" s="235">
        <v>0</v>
      </c>
      <c r="BI563" s="233">
        <v>0</v>
      </c>
      <c r="BJ563" s="234">
        <v>0</v>
      </c>
      <c r="BK563" s="234">
        <v>0</v>
      </c>
      <c r="BL563" s="234">
        <v>0</v>
      </c>
      <c r="BM563" s="234">
        <v>0</v>
      </c>
      <c r="BN563" s="235">
        <v>0</v>
      </c>
      <c r="BO563" s="233">
        <v>0</v>
      </c>
      <c r="BP563" s="234">
        <v>0</v>
      </c>
      <c r="BQ563" s="234">
        <v>0</v>
      </c>
      <c r="BR563" s="235">
        <v>0</v>
      </c>
      <c r="BS563" s="233">
        <v>0</v>
      </c>
      <c r="BT563" s="234">
        <v>0</v>
      </c>
      <c r="BU563" s="234">
        <v>0</v>
      </c>
      <c r="BV563" s="234">
        <v>0</v>
      </c>
      <c r="BW563" s="234">
        <v>0</v>
      </c>
      <c r="BX563" s="235">
        <v>0</v>
      </c>
    </row>
    <row r="564" spans="1:76">
      <c r="A564" s="186" t="s">
        <v>1379</v>
      </c>
      <c r="B564" s="187">
        <v>0</v>
      </c>
      <c r="C564" s="187">
        <v>0</v>
      </c>
      <c r="D564" s="186">
        <v>0</v>
      </c>
      <c r="E564" s="186">
        <v>0</v>
      </c>
      <c r="F564" s="187">
        <v>0</v>
      </c>
      <c r="G564" s="187">
        <v>0</v>
      </c>
      <c r="H564" s="195">
        <v>0</v>
      </c>
      <c r="I564" s="187">
        <v>0</v>
      </c>
      <c r="J564" s="187">
        <v>0</v>
      </c>
      <c r="K564" s="187">
        <v>0</v>
      </c>
      <c r="L564" s="187">
        <v>0</v>
      </c>
      <c r="M564" s="187">
        <v>0</v>
      </c>
      <c r="N564" s="187">
        <v>0</v>
      </c>
      <c r="O564" s="187">
        <v>0</v>
      </c>
      <c r="P564" s="187">
        <v>0</v>
      </c>
      <c r="Q564" s="187">
        <v>0</v>
      </c>
      <c r="R564" s="187">
        <v>0</v>
      </c>
      <c r="S564" s="187">
        <v>0</v>
      </c>
      <c r="T564" s="187">
        <v>0</v>
      </c>
      <c r="U564" s="187">
        <v>0</v>
      </c>
      <c r="V564" s="187">
        <v>0</v>
      </c>
      <c r="W564" s="187">
        <v>0</v>
      </c>
      <c r="X564" s="187">
        <v>0</v>
      </c>
      <c r="Y564" s="187">
        <v>0</v>
      </c>
      <c r="Z564" s="187">
        <v>0</v>
      </c>
      <c r="AA564" s="187">
        <v>0</v>
      </c>
      <c r="AB564" s="187">
        <v>0</v>
      </c>
      <c r="AC564" s="187">
        <v>0</v>
      </c>
      <c r="AD564" s="187">
        <v>0</v>
      </c>
      <c r="AE564" s="187">
        <v>0</v>
      </c>
      <c r="AF564" s="187">
        <v>0</v>
      </c>
      <c r="AG564" s="175">
        <v>1</v>
      </c>
      <c r="AH564" s="188">
        <v>513</v>
      </c>
      <c r="AI564" s="92">
        <f t="shared" si="53"/>
        <v>0</v>
      </c>
      <c r="AJ564" s="198">
        <v>0</v>
      </c>
      <c r="AK564" s="196">
        <v>0</v>
      </c>
      <c r="AL564" s="197">
        <v>0</v>
      </c>
      <c r="AN564" s="174">
        <f t="shared" si="48"/>
        <v>0</v>
      </c>
      <c r="AO564" s="174">
        <f t="shared" si="49"/>
        <v>0</v>
      </c>
      <c r="AQ564" s="92">
        <f t="shared" si="50"/>
        <v>0</v>
      </c>
      <c r="AR564" s="92">
        <f t="shared" si="51"/>
        <v>0</v>
      </c>
      <c r="AS564" s="92">
        <f t="shared" si="52"/>
        <v>0</v>
      </c>
      <c r="AU564" s="233">
        <v>0</v>
      </c>
      <c r="AV564" s="234">
        <v>0</v>
      </c>
      <c r="AW564" s="234">
        <v>0</v>
      </c>
      <c r="AX564" s="235">
        <v>0</v>
      </c>
      <c r="AY564" s="233">
        <v>0</v>
      </c>
      <c r="AZ564" s="234">
        <v>0</v>
      </c>
      <c r="BA564" s="234">
        <v>0</v>
      </c>
      <c r="BB564" s="234">
        <v>0</v>
      </c>
      <c r="BC564" s="234">
        <v>0</v>
      </c>
      <c r="BD564" s="235">
        <v>0</v>
      </c>
      <c r="BE564" s="233">
        <v>0</v>
      </c>
      <c r="BF564" s="234">
        <v>0</v>
      </c>
      <c r="BG564" s="234">
        <v>0</v>
      </c>
      <c r="BH564" s="235">
        <v>0</v>
      </c>
      <c r="BI564" s="233">
        <v>0</v>
      </c>
      <c r="BJ564" s="234">
        <v>0</v>
      </c>
      <c r="BK564" s="234">
        <v>0</v>
      </c>
      <c r="BL564" s="234">
        <v>0</v>
      </c>
      <c r="BM564" s="234">
        <v>0</v>
      </c>
      <c r="BN564" s="235">
        <v>0</v>
      </c>
      <c r="BO564" s="233">
        <v>0</v>
      </c>
      <c r="BP564" s="234">
        <v>0</v>
      </c>
      <c r="BQ564" s="234">
        <v>0</v>
      </c>
      <c r="BR564" s="235">
        <v>0</v>
      </c>
      <c r="BS564" s="233">
        <v>0</v>
      </c>
      <c r="BT564" s="234">
        <v>0</v>
      </c>
      <c r="BU564" s="234">
        <v>0</v>
      </c>
      <c r="BV564" s="234">
        <v>0</v>
      </c>
      <c r="BW564" s="234">
        <v>0</v>
      </c>
      <c r="BX564" s="235">
        <v>0</v>
      </c>
    </row>
    <row r="565" spans="1:76">
      <c r="A565" s="186" t="s">
        <v>1380</v>
      </c>
      <c r="B565" s="187">
        <v>0</v>
      </c>
      <c r="C565" s="187">
        <v>0</v>
      </c>
      <c r="D565" s="186">
        <v>0</v>
      </c>
      <c r="E565" s="186">
        <v>0</v>
      </c>
      <c r="F565" s="187">
        <v>0</v>
      </c>
      <c r="G565" s="187">
        <v>0</v>
      </c>
      <c r="H565" s="195">
        <v>0</v>
      </c>
      <c r="I565" s="187">
        <v>0</v>
      </c>
      <c r="J565" s="187">
        <v>0</v>
      </c>
      <c r="K565" s="187">
        <v>0</v>
      </c>
      <c r="L565" s="187">
        <v>0</v>
      </c>
      <c r="M565" s="187">
        <v>0</v>
      </c>
      <c r="N565" s="187">
        <v>0</v>
      </c>
      <c r="O565" s="187">
        <v>0</v>
      </c>
      <c r="P565" s="187">
        <v>0</v>
      </c>
      <c r="Q565" s="187">
        <v>0</v>
      </c>
      <c r="R565" s="187">
        <v>0</v>
      </c>
      <c r="S565" s="187">
        <v>0</v>
      </c>
      <c r="T565" s="187">
        <v>0</v>
      </c>
      <c r="U565" s="187">
        <v>0</v>
      </c>
      <c r="V565" s="187">
        <v>0</v>
      </c>
      <c r="W565" s="187">
        <v>0</v>
      </c>
      <c r="X565" s="187">
        <v>0</v>
      </c>
      <c r="Y565" s="187">
        <v>0</v>
      </c>
      <c r="Z565" s="187">
        <v>0</v>
      </c>
      <c r="AA565" s="187">
        <v>0</v>
      </c>
      <c r="AB565" s="187">
        <v>0</v>
      </c>
      <c r="AC565" s="187">
        <v>0</v>
      </c>
      <c r="AD565" s="187">
        <v>0</v>
      </c>
      <c r="AE565" s="187">
        <v>0</v>
      </c>
      <c r="AF565" s="187">
        <v>0</v>
      </c>
      <c r="AG565" s="175">
        <v>1</v>
      </c>
      <c r="AH565" s="188">
        <v>514</v>
      </c>
      <c r="AI565" s="92">
        <f t="shared" si="53"/>
        <v>0</v>
      </c>
      <c r="AJ565" s="198">
        <v>0</v>
      </c>
      <c r="AK565" s="196">
        <v>0</v>
      </c>
      <c r="AL565" s="197">
        <v>0</v>
      </c>
      <c r="AN565" s="174">
        <f t="shared" si="48"/>
        <v>0</v>
      </c>
      <c r="AO565" s="174">
        <f t="shared" si="49"/>
        <v>0</v>
      </c>
      <c r="AQ565" s="92">
        <f t="shared" si="50"/>
        <v>0</v>
      </c>
      <c r="AR565" s="92">
        <f t="shared" si="51"/>
        <v>0</v>
      </c>
      <c r="AS565" s="92">
        <f t="shared" si="52"/>
        <v>0</v>
      </c>
      <c r="AU565" s="233">
        <v>0</v>
      </c>
      <c r="AV565" s="234">
        <v>0</v>
      </c>
      <c r="AW565" s="234">
        <v>0</v>
      </c>
      <c r="AX565" s="235">
        <v>0</v>
      </c>
      <c r="AY565" s="233">
        <v>0</v>
      </c>
      <c r="AZ565" s="234">
        <v>0</v>
      </c>
      <c r="BA565" s="234">
        <v>0</v>
      </c>
      <c r="BB565" s="234">
        <v>0</v>
      </c>
      <c r="BC565" s="234">
        <v>0</v>
      </c>
      <c r="BD565" s="235">
        <v>0</v>
      </c>
      <c r="BE565" s="233">
        <v>0</v>
      </c>
      <c r="BF565" s="234">
        <v>0</v>
      </c>
      <c r="BG565" s="234">
        <v>0</v>
      </c>
      <c r="BH565" s="235">
        <v>0</v>
      </c>
      <c r="BI565" s="233">
        <v>0</v>
      </c>
      <c r="BJ565" s="234">
        <v>0</v>
      </c>
      <c r="BK565" s="234">
        <v>0</v>
      </c>
      <c r="BL565" s="234">
        <v>0</v>
      </c>
      <c r="BM565" s="234">
        <v>0</v>
      </c>
      <c r="BN565" s="235">
        <v>0</v>
      </c>
      <c r="BO565" s="233">
        <v>0</v>
      </c>
      <c r="BP565" s="234">
        <v>0</v>
      </c>
      <c r="BQ565" s="234">
        <v>0</v>
      </c>
      <c r="BR565" s="235">
        <v>0</v>
      </c>
      <c r="BS565" s="233">
        <v>0</v>
      </c>
      <c r="BT565" s="234">
        <v>0</v>
      </c>
      <c r="BU565" s="234">
        <v>0</v>
      </c>
      <c r="BV565" s="234">
        <v>0</v>
      </c>
      <c r="BW565" s="234">
        <v>0</v>
      </c>
      <c r="BX565" s="235">
        <v>0</v>
      </c>
    </row>
    <row r="566" spans="1:76">
      <c r="A566" s="186" t="s">
        <v>1381</v>
      </c>
      <c r="B566" s="187">
        <v>0</v>
      </c>
      <c r="C566" s="187">
        <v>0</v>
      </c>
      <c r="D566" s="186">
        <v>1</v>
      </c>
      <c r="E566" s="186">
        <v>1</v>
      </c>
      <c r="F566" s="187">
        <v>454</v>
      </c>
      <c r="G566" s="187">
        <v>0</v>
      </c>
      <c r="H566" s="195">
        <v>227</v>
      </c>
      <c r="I566" s="187">
        <v>157.31</v>
      </c>
      <c r="J566" s="187">
        <v>227</v>
      </c>
      <c r="K566" s="187">
        <v>408</v>
      </c>
      <c r="L566" s="187">
        <v>498</v>
      </c>
      <c r="M566" s="187">
        <v>442</v>
      </c>
      <c r="N566" s="187">
        <v>469</v>
      </c>
      <c r="O566" s="187">
        <v>0</v>
      </c>
      <c r="P566" s="187">
        <v>0</v>
      </c>
      <c r="Q566" s="187">
        <v>0</v>
      </c>
      <c r="R566" s="187">
        <v>318</v>
      </c>
      <c r="S566" s="187">
        <v>136</v>
      </c>
      <c r="T566" s="187">
        <v>0</v>
      </c>
      <c r="U566" s="187">
        <v>0</v>
      </c>
      <c r="V566" s="187">
        <v>227</v>
      </c>
      <c r="W566" s="187">
        <v>0</v>
      </c>
      <c r="X566" s="187">
        <v>0</v>
      </c>
      <c r="Y566" s="187">
        <v>159</v>
      </c>
      <c r="Z566" s="187">
        <v>68</v>
      </c>
      <c r="AA566" s="187">
        <v>227</v>
      </c>
      <c r="AB566" s="187">
        <v>0</v>
      </c>
      <c r="AC566" s="187">
        <v>0</v>
      </c>
      <c r="AD566" s="187">
        <v>0</v>
      </c>
      <c r="AE566" s="187">
        <v>0</v>
      </c>
      <c r="AF566" s="187">
        <v>0</v>
      </c>
      <c r="AG566" s="175">
        <v>2</v>
      </c>
      <c r="AH566" s="188">
        <v>515</v>
      </c>
      <c r="AI566" s="92">
        <f t="shared" si="53"/>
        <v>0</v>
      </c>
      <c r="AJ566" s="198">
        <v>0</v>
      </c>
      <c r="AK566" s="196">
        <v>68</v>
      </c>
      <c r="AL566" s="197">
        <v>159</v>
      </c>
      <c r="AN566" s="174">
        <f t="shared" si="48"/>
        <v>227</v>
      </c>
      <c r="AO566" s="174">
        <f t="shared" si="49"/>
        <v>0</v>
      </c>
      <c r="AQ566" s="92">
        <f t="shared" si="50"/>
        <v>454</v>
      </c>
      <c r="AR566" s="92">
        <f t="shared" si="51"/>
        <v>0</v>
      </c>
      <c r="AS566" s="92">
        <f t="shared" si="52"/>
        <v>454</v>
      </c>
      <c r="AU566" s="233">
        <v>136</v>
      </c>
      <c r="AV566" s="234">
        <v>136</v>
      </c>
      <c r="AW566" s="234">
        <v>68</v>
      </c>
      <c r="AX566" s="235">
        <v>68</v>
      </c>
      <c r="AY566" s="233">
        <v>68</v>
      </c>
      <c r="AZ566" s="234">
        <v>0</v>
      </c>
      <c r="BA566" s="234">
        <v>0</v>
      </c>
      <c r="BB566" s="234">
        <v>0</v>
      </c>
      <c r="BC566" s="234">
        <v>0</v>
      </c>
      <c r="BD566" s="235">
        <v>0</v>
      </c>
      <c r="BE566" s="233">
        <v>318</v>
      </c>
      <c r="BF566" s="234">
        <v>318</v>
      </c>
      <c r="BG566" s="234">
        <v>159</v>
      </c>
      <c r="BH566" s="235">
        <v>159</v>
      </c>
      <c r="BI566" s="233">
        <v>159</v>
      </c>
      <c r="BJ566" s="234">
        <v>0</v>
      </c>
      <c r="BK566" s="234">
        <v>0</v>
      </c>
      <c r="BL566" s="234">
        <v>0</v>
      </c>
      <c r="BM566" s="234">
        <v>0</v>
      </c>
      <c r="BN566" s="235">
        <v>0</v>
      </c>
      <c r="BO566" s="233">
        <v>0</v>
      </c>
      <c r="BP566" s="234">
        <v>0</v>
      </c>
      <c r="BQ566" s="234">
        <v>0</v>
      </c>
      <c r="BR566" s="235">
        <v>0</v>
      </c>
      <c r="BS566" s="233">
        <v>0</v>
      </c>
      <c r="BT566" s="234">
        <v>0</v>
      </c>
      <c r="BU566" s="234">
        <v>0</v>
      </c>
      <c r="BV566" s="234">
        <v>0</v>
      </c>
      <c r="BW566" s="234">
        <v>0</v>
      </c>
      <c r="BX566" s="235">
        <v>0</v>
      </c>
    </row>
    <row r="567" spans="1:76">
      <c r="A567" s="186" t="s">
        <v>1382</v>
      </c>
      <c r="B567" s="187">
        <v>1</v>
      </c>
      <c r="C567" s="187">
        <v>0</v>
      </c>
      <c r="D567" s="186">
        <v>238</v>
      </c>
      <c r="E567" s="186">
        <v>258</v>
      </c>
      <c r="F567" s="187">
        <v>430089</v>
      </c>
      <c r="G567" s="187">
        <v>348100</v>
      </c>
      <c r="H567" s="195">
        <v>46163</v>
      </c>
      <c r="I567" s="187">
        <v>11858.359999999993</v>
      </c>
      <c r="J567" s="187">
        <v>22246</v>
      </c>
      <c r="K567" s="187">
        <v>465686</v>
      </c>
      <c r="L567" s="187">
        <v>396964</v>
      </c>
      <c r="M567" s="187">
        <v>379112</v>
      </c>
      <c r="N567" s="187">
        <v>491021</v>
      </c>
      <c r="O567" s="187">
        <v>30249</v>
      </c>
      <c r="P567" s="187">
        <v>13405.64</v>
      </c>
      <c r="Q567" s="187">
        <v>0</v>
      </c>
      <c r="R567" s="187">
        <v>15818</v>
      </c>
      <c r="S567" s="187">
        <v>26102</v>
      </c>
      <c r="T567" s="187">
        <v>3585.6400000000003</v>
      </c>
      <c r="U567" s="187">
        <v>0</v>
      </c>
      <c r="V567" s="187">
        <v>2509</v>
      </c>
      <c r="W567" s="187">
        <v>0</v>
      </c>
      <c r="X567" s="187">
        <v>15214</v>
      </c>
      <c r="Y567" s="187">
        <v>14135</v>
      </c>
      <c r="Z567" s="187">
        <v>23325</v>
      </c>
      <c r="AA567" s="187">
        <v>2509</v>
      </c>
      <c r="AB567" s="187">
        <v>2509</v>
      </c>
      <c r="AC567" s="187">
        <v>2509</v>
      </c>
      <c r="AD567" s="187">
        <v>2509</v>
      </c>
      <c r="AE567" s="187">
        <v>2509</v>
      </c>
      <c r="AF567" s="187">
        <v>9701</v>
      </c>
      <c r="AG567" s="175">
        <v>9.4</v>
      </c>
      <c r="AH567" s="188">
        <v>36</v>
      </c>
      <c r="AI567" s="92">
        <f t="shared" si="53"/>
        <v>0</v>
      </c>
      <c r="AJ567" s="198">
        <v>-1951</v>
      </c>
      <c r="AK567" s="196">
        <v>2777</v>
      </c>
      <c r="AL567" s="197">
        <v>1683</v>
      </c>
      <c r="AN567" s="174">
        <f t="shared" si="48"/>
        <v>46163.64</v>
      </c>
      <c r="AO567" s="174">
        <f t="shared" si="49"/>
        <v>-0.63999999999941792</v>
      </c>
      <c r="AQ567" s="92">
        <f t="shared" si="50"/>
        <v>430089</v>
      </c>
      <c r="AR567" s="92">
        <f t="shared" si="51"/>
        <v>0</v>
      </c>
      <c r="AS567" s="92">
        <f t="shared" si="52"/>
        <v>81989</v>
      </c>
      <c r="AU567" s="233">
        <v>26102</v>
      </c>
      <c r="AV567" s="234">
        <v>26102</v>
      </c>
      <c r="AW567" s="234">
        <v>2777</v>
      </c>
      <c r="AX567" s="235">
        <v>23325</v>
      </c>
      <c r="AY567" s="233">
        <v>2777</v>
      </c>
      <c r="AZ567" s="234">
        <v>2777</v>
      </c>
      <c r="BA567" s="234">
        <v>2777</v>
      </c>
      <c r="BB567" s="234">
        <v>2777</v>
      </c>
      <c r="BC567" s="234">
        <v>2777</v>
      </c>
      <c r="BD567" s="235">
        <v>9440</v>
      </c>
      <c r="BE567" s="233">
        <v>15819</v>
      </c>
      <c r="BF567" s="234">
        <v>15819</v>
      </c>
      <c r="BG567" s="234">
        <v>1683</v>
      </c>
      <c r="BH567" s="235">
        <v>14136</v>
      </c>
      <c r="BI567" s="233">
        <v>1683</v>
      </c>
      <c r="BJ567" s="234">
        <v>1683</v>
      </c>
      <c r="BK567" s="234">
        <v>1683</v>
      </c>
      <c r="BL567" s="234">
        <v>1683</v>
      </c>
      <c r="BM567" s="234">
        <v>1683</v>
      </c>
      <c r="BN567" s="235">
        <v>5721</v>
      </c>
      <c r="BO567" s="233">
        <v>-19116</v>
      </c>
      <c r="BP567" s="234">
        <v>-17165</v>
      </c>
      <c r="BQ567" s="234">
        <v>-1951</v>
      </c>
      <c r="BR567" s="235">
        <v>-15214</v>
      </c>
      <c r="BS567" s="233">
        <v>-1951</v>
      </c>
      <c r="BT567" s="234">
        <v>-1951</v>
      </c>
      <c r="BU567" s="234">
        <v>-1951</v>
      </c>
      <c r="BV567" s="234">
        <v>-1951</v>
      </c>
      <c r="BW567" s="234">
        <v>-1951</v>
      </c>
      <c r="BX567" s="235">
        <v>-5459</v>
      </c>
    </row>
    <row r="568" spans="1:76">
      <c r="A568" s="186" t="s">
        <v>829</v>
      </c>
      <c r="B568" s="187">
        <v>0</v>
      </c>
      <c r="C568" s="187">
        <v>0</v>
      </c>
      <c r="D568" s="186">
        <v>0</v>
      </c>
      <c r="E568" s="186">
        <v>0</v>
      </c>
      <c r="F568" s="187">
        <v>0</v>
      </c>
      <c r="G568" s="187">
        <v>0</v>
      </c>
      <c r="H568" s="195">
        <v>0</v>
      </c>
      <c r="I568" s="187">
        <v>0</v>
      </c>
      <c r="J568" s="187">
        <v>0</v>
      </c>
      <c r="K568" s="187">
        <v>0</v>
      </c>
      <c r="L568" s="187">
        <v>0</v>
      </c>
      <c r="M568" s="187">
        <v>0</v>
      </c>
      <c r="N568" s="187">
        <v>0</v>
      </c>
      <c r="O568" s="187">
        <v>0</v>
      </c>
      <c r="P568" s="187">
        <v>0</v>
      </c>
      <c r="Q568" s="187">
        <v>0</v>
      </c>
      <c r="R568" s="187">
        <v>0</v>
      </c>
      <c r="S568" s="187">
        <v>0</v>
      </c>
      <c r="T568" s="187">
        <v>0</v>
      </c>
      <c r="U568" s="187">
        <v>0</v>
      </c>
      <c r="V568" s="187">
        <v>0</v>
      </c>
      <c r="W568" s="187">
        <v>0</v>
      </c>
      <c r="X568" s="187">
        <v>0</v>
      </c>
      <c r="Y568" s="187">
        <v>0</v>
      </c>
      <c r="Z568" s="187">
        <v>0</v>
      </c>
      <c r="AA568" s="187">
        <v>0</v>
      </c>
      <c r="AB568" s="187">
        <v>0</v>
      </c>
      <c r="AC568" s="187">
        <v>0</v>
      </c>
      <c r="AD568" s="187">
        <v>0</v>
      </c>
      <c r="AE568" s="187">
        <v>0</v>
      </c>
      <c r="AF568" s="187">
        <v>0</v>
      </c>
      <c r="AG568" s="175">
        <v>1</v>
      </c>
      <c r="AH568" s="188">
        <v>516</v>
      </c>
      <c r="AI568" s="92">
        <f t="shared" si="53"/>
        <v>0</v>
      </c>
      <c r="AJ568" s="198">
        <v>0</v>
      </c>
      <c r="AK568" s="196">
        <v>0</v>
      </c>
      <c r="AL568" s="197">
        <v>0</v>
      </c>
      <c r="AN568" s="174">
        <f t="shared" si="48"/>
        <v>0</v>
      </c>
      <c r="AO568" s="174">
        <f t="shared" si="49"/>
        <v>0</v>
      </c>
      <c r="AQ568" s="92">
        <f t="shared" si="50"/>
        <v>0</v>
      </c>
      <c r="AR568" s="92">
        <f t="shared" si="51"/>
        <v>0</v>
      </c>
      <c r="AS568" s="92">
        <f t="shared" si="52"/>
        <v>0</v>
      </c>
      <c r="AU568" s="233">
        <v>0</v>
      </c>
      <c r="AV568" s="234">
        <v>0</v>
      </c>
      <c r="AW568" s="234">
        <v>0</v>
      </c>
      <c r="AX568" s="235">
        <v>0</v>
      </c>
      <c r="AY568" s="233">
        <v>0</v>
      </c>
      <c r="AZ568" s="234">
        <v>0</v>
      </c>
      <c r="BA568" s="234">
        <v>0</v>
      </c>
      <c r="BB568" s="234">
        <v>0</v>
      </c>
      <c r="BC568" s="234">
        <v>0</v>
      </c>
      <c r="BD568" s="235">
        <v>0</v>
      </c>
      <c r="BE568" s="233">
        <v>0</v>
      </c>
      <c r="BF568" s="234">
        <v>0</v>
      </c>
      <c r="BG568" s="234">
        <v>0</v>
      </c>
      <c r="BH568" s="235">
        <v>0</v>
      </c>
      <c r="BI568" s="233">
        <v>0</v>
      </c>
      <c r="BJ568" s="234">
        <v>0</v>
      </c>
      <c r="BK568" s="234">
        <v>0</v>
      </c>
      <c r="BL568" s="234">
        <v>0</v>
      </c>
      <c r="BM568" s="234">
        <v>0</v>
      </c>
      <c r="BN568" s="235">
        <v>0</v>
      </c>
      <c r="BO568" s="233">
        <v>0</v>
      </c>
      <c r="BP568" s="234">
        <v>0</v>
      </c>
      <c r="BQ568" s="234">
        <v>0</v>
      </c>
      <c r="BR568" s="235">
        <v>0</v>
      </c>
      <c r="BS568" s="233">
        <v>0</v>
      </c>
      <c r="BT568" s="234">
        <v>0</v>
      </c>
      <c r="BU568" s="234">
        <v>0</v>
      </c>
      <c r="BV568" s="234">
        <v>0</v>
      </c>
      <c r="BW568" s="234">
        <v>0</v>
      </c>
      <c r="BX568" s="235">
        <v>0</v>
      </c>
    </row>
    <row r="569" spans="1:76">
      <c r="A569" s="186" t="s">
        <v>1383</v>
      </c>
      <c r="B569" s="187">
        <v>0</v>
      </c>
      <c r="C569" s="187">
        <v>0</v>
      </c>
      <c r="D569" s="186">
        <v>7</v>
      </c>
      <c r="E569" s="186">
        <v>7</v>
      </c>
      <c r="F569" s="187">
        <v>10082</v>
      </c>
      <c r="G569" s="187">
        <v>25971</v>
      </c>
      <c r="H569" s="195">
        <v>1303</v>
      </c>
      <c r="I569" s="187">
        <v>618.36000000000013</v>
      </c>
      <c r="J569" s="187">
        <v>-18424</v>
      </c>
      <c r="K569" s="187">
        <v>10513</v>
      </c>
      <c r="L569" s="187">
        <v>9683</v>
      </c>
      <c r="M569" s="187">
        <v>9401</v>
      </c>
      <c r="N569" s="187">
        <v>10879</v>
      </c>
      <c r="O569" s="187">
        <v>3151</v>
      </c>
      <c r="P569" s="187">
        <v>1034.54</v>
      </c>
      <c r="Q569" s="187">
        <v>0</v>
      </c>
      <c r="R569" s="187">
        <v>-20752</v>
      </c>
      <c r="S569" s="187">
        <v>807</v>
      </c>
      <c r="T569" s="187">
        <v>129.53999999999991</v>
      </c>
      <c r="U569" s="187">
        <v>0</v>
      </c>
      <c r="V569" s="187">
        <v>-2882</v>
      </c>
      <c r="W569" s="187">
        <v>17948</v>
      </c>
      <c r="X569" s="187">
        <v>1174</v>
      </c>
      <c r="Y569" s="187">
        <v>0</v>
      </c>
      <c r="Z569" s="187">
        <v>698</v>
      </c>
      <c r="AA569" s="187">
        <v>-2882</v>
      </c>
      <c r="AB569" s="187">
        <v>-2882</v>
      </c>
      <c r="AC569" s="187">
        <v>-2882</v>
      </c>
      <c r="AD569" s="187">
        <v>-2882</v>
      </c>
      <c r="AE569" s="187">
        <v>-2882</v>
      </c>
      <c r="AF569" s="187">
        <v>-4014</v>
      </c>
      <c r="AG569" s="175">
        <v>7.4</v>
      </c>
      <c r="AH569" s="188">
        <v>567</v>
      </c>
      <c r="AI569" s="92">
        <f t="shared" si="53"/>
        <v>0</v>
      </c>
      <c r="AJ569" s="198">
        <v>-187</v>
      </c>
      <c r="AK569" s="196">
        <v>109</v>
      </c>
      <c r="AL569" s="197">
        <v>-2804</v>
      </c>
      <c r="AN569" s="174">
        <f>O569+P569+Q569+AJ569+AK569+AL569</f>
        <v>1303.54</v>
      </c>
      <c r="AO569" s="174">
        <f t="shared" si="49"/>
        <v>-0.53999999999996362</v>
      </c>
      <c r="AQ569" s="92">
        <f t="shared" si="50"/>
        <v>10082.000000000002</v>
      </c>
      <c r="AR569" s="92">
        <f t="shared" si="51"/>
        <v>0</v>
      </c>
      <c r="AS569" s="92">
        <f t="shared" si="52"/>
        <v>-15888.999999999998</v>
      </c>
      <c r="AU569" s="233">
        <v>807</v>
      </c>
      <c r="AV569" s="234">
        <v>807</v>
      </c>
      <c r="AW569" s="234">
        <v>109</v>
      </c>
      <c r="AX569" s="235">
        <v>698</v>
      </c>
      <c r="AY569" s="233">
        <v>109</v>
      </c>
      <c r="AZ569" s="234">
        <v>109</v>
      </c>
      <c r="BA569" s="234">
        <v>109</v>
      </c>
      <c r="BB569" s="234">
        <v>109</v>
      </c>
      <c r="BC569" s="234">
        <v>109</v>
      </c>
      <c r="BD569" s="235">
        <v>153</v>
      </c>
      <c r="BE569" s="233">
        <v>-20751</v>
      </c>
      <c r="BF569" s="234">
        <v>-20751</v>
      </c>
      <c r="BG569" s="234">
        <v>-2804</v>
      </c>
      <c r="BH569" s="235">
        <v>-17947</v>
      </c>
      <c r="BI569" s="233">
        <v>-2804</v>
      </c>
      <c r="BJ569" s="234">
        <v>-2804</v>
      </c>
      <c r="BK569" s="234">
        <v>-2804</v>
      </c>
      <c r="BL569" s="234">
        <v>-2804</v>
      </c>
      <c r="BM569" s="234">
        <v>-2804</v>
      </c>
      <c r="BN569" s="235">
        <v>-3927</v>
      </c>
      <c r="BO569" s="233">
        <v>-1548</v>
      </c>
      <c r="BP569" s="234">
        <v>-1361</v>
      </c>
      <c r="BQ569" s="234">
        <v>-187</v>
      </c>
      <c r="BR569" s="235">
        <v>-1174</v>
      </c>
      <c r="BS569" s="233">
        <v>-187</v>
      </c>
      <c r="BT569" s="234">
        <v>-187</v>
      </c>
      <c r="BU569" s="234">
        <v>-187</v>
      </c>
      <c r="BV569" s="234">
        <v>-187</v>
      </c>
      <c r="BW569" s="234">
        <v>-187</v>
      </c>
      <c r="BX569" s="235">
        <v>-239</v>
      </c>
    </row>
    <row r="570" spans="1:76">
      <c r="A570" s="186" t="s">
        <v>1384</v>
      </c>
      <c r="B570" s="187">
        <v>0</v>
      </c>
      <c r="C570" s="187">
        <v>0</v>
      </c>
      <c r="D570" s="186">
        <v>4</v>
      </c>
      <c r="E570" s="186">
        <v>4</v>
      </c>
      <c r="F570" s="187">
        <v>7726</v>
      </c>
      <c r="G570" s="187">
        <v>8052</v>
      </c>
      <c r="H570" s="195">
        <v>1052</v>
      </c>
      <c r="I570" s="187">
        <v>88.03</v>
      </c>
      <c r="J570" s="187">
        <v>-1538</v>
      </c>
      <c r="K570" s="187">
        <v>7949</v>
      </c>
      <c r="L570" s="187">
        <v>7467</v>
      </c>
      <c r="M570" s="187">
        <v>7191</v>
      </c>
      <c r="N570" s="187">
        <v>8290</v>
      </c>
      <c r="O570" s="187">
        <v>977</v>
      </c>
      <c r="P570" s="187">
        <v>320.68</v>
      </c>
      <c r="Q570" s="187">
        <v>0</v>
      </c>
      <c r="R570" s="187">
        <v>-2112</v>
      </c>
      <c r="S570" s="187">
        <v>531</v>
      </c>
      <c r="T570" s="187">
        <v>42.680000000000007</v>
      </c>
      <c r="U570" s="187">
        <v>0</v>
      </c>
      <c r="V570" s="187">
        <v>-246</v>
      </c>
      <c r="W570" s="187">
        <v>1823</v>
      </c>
      <c r="X570" s="187">
        <v>173</v>
      </c>
      <c r="Y570" s="187">
        <v>0</v>
      </c>
      <c r="Z570" s="187">
        <v>458</v>
      </c>
      <c r="AA570" s="187">
        <v>-246</v>
      </c>
      <c r="AB570" s="187">
        <v>-246</v>
      </c>
      <c r="AC570" s="187">
        <v>-246</v>
      </c>
      <c r="AD570" s="187">
        <v>-246</v>
      </c>
      <c r="AE570" s="187">
        <v>-246</v>
      </c>
      <c r="AF570" s="187">
        <v>-308</v>
      </c>
      <c r="AG570" s="175">
        <v>7.3</v>
      </c>
      <c r="AH570" s="188">
        <v>517</v>
      </c>
      <c r="AI570" s="92">
        <f t="shared" si="53"/>
        <v>0</v>
      </c>
      <c r="AJ570" s="198">
        <v>-30</v>
      </c>
      <c r="AK570" s="196">
        <v>73</v>
      </c>
      <c r="AL570" s="197">
        <v>-289</v>
      </c>
      <c r="AN570" s="174">
        <f t="shared" si="48"/>
        <v>1051.68</v>
      </c>
      <c r="AO570" s="174">
        <f t="shared" si="49"/>
        <v>0.31999999999993634</v>
      </c>
      <c r="AQ570" s="92">
        <f t="shared" si="50"/>
        <v>7726</v>
      </c>
      <c r="AR570" s="92">
        <f t="shared" si="51"/>
        <v>0</v>
      </c>
      <c r="AS570" s="92">
        <f t="shared" si="52"/>
        <v>-325.99999999999994</v>
      </c>
      <c r="AU570" s="233">
        <v>531</v>
      </c>
      <c r="AV570" s="234">
        <v>531</v>
      </c>
      <c r="AW570" s="234">
        <v>73</v>
      </c>
      <c r="AX570" s="235">
        <v>458</v>
      </c>
      <c r="AY570" s="233">
        <v>73</v>
      </c>
      <c r="AZ570" s="234">
        <v>73</v>
      </c>
      <c r="BA570" s="234">
        <v>73</v>
      </c>
      <c r="BB570" s="234">
        <v>73</v>
      </c>
      <c r="BC570" s="234">
        <v>73</v>
      </c>
      <c r="BD570" s="235">
        <v>93</v>
      </c>
      <c r="BE570" s="233">
        <v>-2112</v>
      </c>
      <c r="BF570" s="234">
        <v>-2112</v>
      </c>
      <c r="BG570" s="234">
        <v>-289</v>
      </c>
      <c r="BH570" s="235">
        <v>-1823</v>
      </c>
      <c r="BI570" s="233">
        <v>-289</v>
      </c>
      <c r="BJ570" s="234">
        <v>-289</v>
      </c>
      <c r="BK570" s="234">
        <v>-289</v>
      </c>
      <c r="BL570" s="234">
        <v>-289</v>
      </c>
      <c r="BM570" s="234">
        <v>-289</v>
      </c>
      <c r="BN570" s="235">
        <v>-378</v>
      </c>
      <c r="BO570" s="233">
        <v>-233</v>
      </c>
      <c r="BP570" s="234">
        <v>-203</v>
      </c>
      <c r="BQ570" s="234">
        <v>-30</v>
      </c>
      <c r="BR570" s="235">
        <v>-173</v>
      </c>
      <c r="BS570" s="233">
        <v>-30</v>
      </c>
      <c r="BT570" s="234">
        <v>-30</v>
      </c>
      <c r="BU570" s="234">
        <v>-30</v>
      </c>
      <c r="BV570" s="234">
        <v>-30</v>
      </c>
      <c r="BW570" s="234">
        <v>-30</v>
      </c>
      <c r="BX570" s="235">
        <v>-23</v>
      </c>
    </row>
    <row r="571" spans="1:76">
      <c r="A571" s="186" t="s">
        <v>1385</v>
      </c>
      <c r="B571" s="187">
        <v>0</v>
      </c>
      <c r="C571" s="187">
        <v>0</v>
      </c>
      <c r="D571" s="186">
        <v>1</v>
      </c>
      <c r="E571" s="186">
        <v>1</v>
      </c>
      <c r="F571" s="187">
        <v>8046</v>
      </c>
      <c r="G571" s="187">
        <v>0</v>
      </c>
      <c r="H571" s="195">
        <v>689</v>
      </c>
      <c r="I571" s="187">
        <v>0</v>
      </c>
      <c r="J571" s="187">
        <v>7357</v>
      </c>
      <c r="K571" s="187">
        <v>9531</v>
      </c>
      <c r="L571" s="187">
        <v>6766</v>
      </c>
      <c r="M571" s="187">
        <v>6454</v>
      </c>
      <c r="N571" s="187">
        <v>10060</v>
      </c>
      <c r="O571" s="187">
        <v>0</v>
      </c>
      <c r="P571" s="187">
        <v>0</v>
      </c>
      <c r="Q571" s="187">
        <v>0</v>
      </c>
      <c r="R571" s="187">
        <v>8045</v>
      </c>
      <c r="S571" s="187">
        <v>1</v>
      </c>
      <c r="T571" s="187">
        <v>0</v>
      </c>
      <c r="U571" s="187">
        <v>0</v>
      </c>
      <c r="V571" s="187">
        <v>689</v>
      </c>
      <c r="W571" s="187">
        <v>0</v>
      </c>
      <c r="X571" s="187">
        <v>0</v>
      </c>
      <c r="Y571" s="187">
        <v>7357</v>
      </c>
      <c r="Z571" s="187">
        <v>0</v>
      </c>
      <c r="AA571" s="187">
        <v>688</v>
      </c>
      <c r="AB571" s="187">
        <v>688</v>
      </c>
      <c r="AC571" s="187">
        <v>688</v>
      </c>
      <c r="AD571" s="187">
        <v>688</v>
      </c>
      <c r="AE571" s="187">
        <v>688</v>
      </c>
      <c r="AF571" s="187">
        <v>3917</v>
      </c>
      <c r="AG571" s="175">
        <v>11.7</v>
      </c>
      <c r="AH571" s="188">
        <v>518</v>
      </c>
      <c r="AI571" s="92">
        <f t="shared" si="53"/>
        <v>0</v>
      </c>
      <c r="AJ571" s="198">
        <v>0</v>
      </c>
      <c r="AK571" s="196">
        <v>1</v>
      </c>
      <c r="AL571" s="197">
        <v>688</v>
      </c>
      <c r="AN571" s="174">
        <f t="shared" si="48"/>
        <v>689</v>
      </c>
      <c r="AO571" s="174">
        <f t="shared" si="49"/>
        <v>0</v>
      </c>
      <c r="AQ571" s="92">
        <f t="shared" si="50"/>
        <v>8046</v>
      </c>
      <c r="AR571" s="92">
        <f t="shared" si="51"/>
        <v>0</v>
      </c>
      <c r="AS571" s="92">
        <f t="shared" si="52"/>
        <v>8046</v>
      </c>
      <c r="AU571" s="233">
        <v>1</v>
      </c>
      <c r="AV571" s="234">
        <v>1</v>
      </c>
      <c r="AW571" s="234">
        <v>1</v>
      </c>
      <c r="AX571" s="235">
        <v>0</v>
      </c>
      <c r="AY571" s="233">
        <v>0</v>
      </c>
      <c r="AZ571" s="234">
        <v>0</v>
      </c>
      <c r="BA571" s="234">
        <v>0</v>
      </c>
      <c r="BB571" s="234">
        <v>0</v>
      </c>
      <c r="BC571" s="234">
        <v>0</v>
      </c>
      <c r="BD571" s="235">
        <v>0</v>
      </c>
      <c r="BE571" s="233">
        <v>8045</v>
      </c>
      <c r="BF571" s="234">
        <v>8045</v>
      </c>
      <c r="BG571" s="234">
        <v>688</v>
      </c>
      <c r="BH571" s="235">
        <v>7357</v>
      </c>
      <c r="BI571" s="233">
        <v>688</v>
      </c>
      <c r="BJ571" s="234">
        <v>688</v>
      </c>
      <c r="BK571" s="234">
        <v>688</v>
      </c>
      <c r="BL571" s="234">
        <v>688</v>
      </c>
      <c r="BM571" s="234">
        <v>688</v>
      </c>
      <c r="BN571" s="235">
        <v>3917</v>
      </c>
      <c r="BO571" s="233">
        <v>0</v>
      </c>
      <c r="BP571" s="234">
        <v>0</v>
      </c>
      <c r="BQ571" s="234">
        <v>0</v>
      </c>
      <c r="BR571" s="235">
        <v>0</v>
      </c>
      <c r="BS571" s="233">
        <v>0</v>
      </c>
      <c r="BT571" s="234">
        <v>0</v>
      </c>
      <c r="BU571" s="234">
        <v>0</v>
      </c>
      <c r="BV571" s="234">
        <v>0</v>
      </c>
      <c r="BW571" s="234">
        <v>0</v>
      </c>
      <c r="BX571" s="235">
        <v>0</v>
      </c>
    </row>
    <row r="572" spans="1:76">
      <c r="A572" s="186" t="s">
        <v>1386</v>
      </c>
      <c r="B572" s="187">
        <v>0</v>
      </c>
      <c r="C572" s="187">
        <v>0</v>
      </c>
      <c r="D572" s="186">
        <v>0</v>
      </c>
      <c r="E572" s="186">
        <v>0</v>
      </c>
      <c r="F572" s="187">
        <v>0</v>
      </c>
      <c r="G572" s="187">
        <v>0</v>
      </c>
      <c r="H572" s="195">
        <v>0</v>
      </c>
      <c r="I572" s="187">
        <v>0</v>
      </c>
      <c r="J572" s="187">
        <v>0</v>
      </c>
      <c r="K572" s="187">
        <v>0</v>
      </c>
      <c r="L572" s="187">
        <v>0</v>
      </c>
      <c r="M572" s="187">
        <v>0</v>
      </c>
      <c r="N572" s="187">
        <v>0</v>
      </c>
      <c r="O572" s="187">
        <v>0</v>
      </c>
      <c r="P572" s="187">
        <v>0</v>
      </c>
      <c r="Q572" s="187">
        <v>0</v>
      </c>
      <c r="R572" s="187">
        <v>0</v>
      </c>
      <c r="S572" s="187">
        <v>0</v>
      </c>
      <c r="T572" s="187">
        <v>0</v>
      </c>
      <c r="U572" s="187">
        <v>0</v>
      </c>
      <c r="V572" s="187">
        <v>0</v>
      </c>
      <c r="W572" s="187">
        <v>0</v>
      </c>
      <c r="X572" s="187">
        <v>0</v>
      </c>
      <c r="Y572" s="187">
        <v>0</v>
      </c>
      <c r="Z572" s="187">
        <v>0</v>
      </c>
      <c r="AA572" s="187">
        <v>0</v>
      </c>
      <c r="AB572" s="187">
        <v>0</v>
      </c>
      <c r="AC572" s="187">
        <v>0</v>
      </c>
      <c r="AD572" s="187">
        <v>0</v>
      </c>
      <c r="AE572" s="187">
        <v>0</v>
      </c>
      <c r="AF572" s="187">
        <v>0</v>
      </c>
      <c r="AG572" s="175">
        <v>1</v>
      </c>
      <c r="AH572" s="188">
        <v>519</v>
      </c>
      <c r="AI572" s="92">
        <f t="shared" si="53"/>
        <v>0</v>
      </c>
      <c r="AJ572" s="198">
        <v>0</v>
      </c>
      <c r="AK572" s="196">
        <v>0</v>
      </c>
      <c r="AL572" s="197">
        <v>0</v>
      </c>
      <c r="AN572" s="174">
        <f t="shared" si="48"/>
        <v>0</v>
      </c>
      <c r="AO572" s="174">
        <f t="shared" si="49"/>
        <v>0</v>
      </c>
      <c r="AQ572" s="92">
        <f t="shared" si="50"/>
        <v>0</v>
      </c>
      <c r="AR572" s="92">
        <f t="shared" si="51"/>
        <v>0</v>
      </c>
      <c r="AS572" s="92">
        <f t="shared" si="52"/>
        <v>0</v>
      </c>
      <c r="AU572" s="233">
        <v>0</v>
      </c>
      <c r="AV572" s="234">
        <v>0</v>
      </c>
      <c r="AW572" s="234">
        <v>0</v>
      </c>
      <c r="AX572" s="235">
        <v>0</v>
      </c>
      <c r="AY572" s="233">
        <v>0</v>
      </c>
      <c r="AZ572" s="234">
        <v>0</v>
      </c>
      <c r="BA572" s="234">
        <v>0</v>
      </c>
      <c r="BB572" s="234">
        <v>0</v>
      </c>
      <c r="BC572" s="234">
        <v>0</v>
      </c>
      <c r="BD572" s="235">
        <v>0</v>
      </c>
      <c r="BE572" s="233">
        <v>0</v>
      </c>
      <c r="BF572" s="234">
        <v>0</v>
      </c>
      <c r="BG572" s="234">
        <v>0</v>
      </c>
      <c r="BH572" s="235">
        <v>0</v>
      </c>
      <c r="BI572" s="233">
        <v>0</v>
      </c>
      <c r="BJ572" s="234">
        <v>0</v>
      </c>
      <c r="BK572" s="234">
        <v>0</v>
      </c>
      <c r="BL572" s="234">
        <v>0</v>
      </c>
      <c r="BM572" s="234">
        <v>0</v>
      </c>
      <c r="BN572" s="235">
        <v>0</v>
      </c>
      <c r="BO572" s="233">
        <v>0</v>
      </c>
      <c r="BP572" s="234">
        <v>0</v>
      </c>
      <c r="BQ572" s="234">
        <v>0</v>
      </c>
      <c r="BR572" s="235">
        <v>0</v>
      </c>
      <c r="BS572" s="233">
        <v>0</v>
      </c>
      <c r="BT572" s="234">
        <v>0</v>
      </c>
      <c r="BU572" s="234">
        <v>0</v>
      </c>
      <c r="BV572" s="234">
        <v>0</v>
      </c>
      <c r="BW572" s="234">
        <v>0</v>
      </c>
      <c r="BX572" s="235">
        <v>0</v>
      </c>
    </row>
    <row r="573" spans="1:76">
      <c r="A573" s="186" t="s">
        <v>1387</v>
      </c>
      <c r="B573" s="187">
        <v>1</v>
      </c>
      <c r="C573" s="187">
        <v>0</v>
      </c>
      <c r="D573" s="186">
        <v>237</v>
      </c>
      <c r="E573" s="186">
        <v>261</v>
      </c>
      <c r="F573" s="187">
        <v>409391</v>
      </c>
      <c r="G573" s="187">
        <v>425465</v>
      </c>
      <c r="H573" s="195">
        <v>41082</v>
      </c>
      <c r="I573" s="187">
        <v>8395.7799999999952</v>
      </c>
      <c r="J573" s="187">
        <v>-68609</v>
      </c>
      <c r="K573" s="187">
        <v>442468</v>
      </c>
      <c r="L573" s="187">
        <v>378420</v>
      </c>
      <c r="M573" s="187">
        <v>360040</v>
      </c>
      <c r="N573" s="187">
        <v>467823</v>
      </c>
      <c r="O573" s="187">
        <v>33875</v>
      </c>
      <c r="P573" s="187">
        <v>16207.450000000008</v>
      </c>
      <c r="Q573" s="187">
        <v>0</v>
      </c>
      <c r="R573" s="187">
        <v>-83275</v>
      </c>
      <c r="S573" s="187">
        <v>25280</v>
      </c>
      <c r="T573" s="187">
        <v>8161.450000000008</v>
      </c>
      <c r="U573" s="187">
        <v>0</v>
      </c>
      <c r="V573" s="187">
        <v>-9000</v>
      </c>
      <c r="W573" s="187">
        <v>73918</v>
      </c>
      <c r="X573" s="187">
        <v>17131</v>
      </c>
      <c r="Y573" s="187">
        <v>0</v>
      </c>
      <c r="Z573" s="187">
        <v>22440</v>
      </c>
      <c r="AA573" s="187">
        <v>-9000</v>
      </c>
      <c r="AB573" s="187">
        <v>-9000</v>
      </c>
      <c r="AC573" s="187">
        <v>-9000</v>
      </c>
      <c r="AD573" s="187">
        <v>-9000</v>
      </c>
      <c r="AE573" s="187">
        <v>-9000</v>
      </c>
      <c r="AF573" s="187">
        <v>-23609</v>
      </c>
      <c r="AG573" s="175">
        <v>8.9</v>
      </c>
      <c r="AH573" s="188">
        <v>37</v>
      </c>
      <c r="AI573" s="92">
        <f t="shared" si="53"/>
        <v>0</v>
      </c>
      <c r="AJ573" s="198">
        <v>-2483</v>
      </c>
      <c r="AK573" s="196">
        <v>2840</v>
      </c>
      <c r="AL573" s="197">
        <v>-9357</v>
      </c>
      <c r="AN573" s="174">
        <f t="shared" si="48"/>
        <v>41082.450000000012</v>
      </c>
      <c r="AO573" s="174">
        <f t="shared" si="49"/>
        <v>-0.45000000001164153</v>
      </c>
      <c r="AQ573" s="92">
        <f t="shared" si="50"/>
        <v>409391</v>
      </c>
      <c r="AR573" s="92">
        <f t="shared" si="51"/>
        <v>0</v>
      </c>
      <c r="AS573" s="92">
        <f t="shared" si="52"/>
        <v>-16073.999999999996</v>
      </c>
      <c r="AU573" s="233">
        <v>25280</v>
      </c>
      <c r="AV573" s="234">
        <v>25280</v>
      </c>
      <c r="AW573" s="234">
        <v>2840</v>
      </c>
      <c r="AX573" s="235">
        <v>22440</v>
      </c>
      <c r="AY573" s="233">
        <v>2840</v>
      </c>
      <c r="AZ573" s="234">
        <v>2840</v>
      </c>
      <c r="BA573" s="234">
        <v>2840</v>
      </c>
      <c r="BB573" s="234">
        <v>2840</v>
      </c>
      <c r="BC573" s="234">
        <v>2840</v>
      </c>
      <c r="BD573" s="235">
        <v>8240</v>
      </c>
      <c r="BE573" s="233">
        <v>-83275</v>
      </c>
      <c r="BF573" s="234">
        <v>-83275</v>
      </c>
      <c r="BG573" s="234">
        <v>-9357</v>
      </c>
      <c r="BH573" s="235">
        <v>-73918</v>
      </c>
      <c r="BI573" s="233">
        <v>-9357</v>
      </c>
      <c r="BJ573" s="234">
        <v>-9357</v>
      </c>
      <c r="BK573" s="234">
        <v>-9357</v>
      </c>
      <c r="BL573" s="234">
        <v>-9357</v>
      </c>
      <c r="BM573" s="234">
        <v>-9357</v>
      </c>
      <c r="BN573" s="235">
        <v>-27133</v>
      </c>
      <c r="BO573" s="233">
        <v>-22097</v>
      </c>
      <c r="BP573" s="234">
        <v>-19614</v>
      </c>
      <c r="BQ573" s="234">
        <v>-2483</v>
      </c>
      <c r="BR573" s="235">
        <v>-17131</v>
      </c>
      <c r="BS573" s="233">
        <v>-2483</v>
      </c>
      <c r="BT573" s="234">
        <v>-2483</v>
      </c>
      <c r="BU573" s="234">
        <v>-2483</v>
      </c>
      <c r="BV573" s="234">
        <v>-2483</v>
      </c>
      <c r="BW573" s="234">
        <v>-2483</v>
      </c>
      <c r="BX573" s="235">
        <v>-4716</v>
      </c>
    </row>
    <row r="574" spans="1:76">
      <c r="A574" s="186" t="s">
        <v>1388</v>
      </c>
      <c r="B574" s="187">
        <v>0</v>
      </c>
      <c r="C574" s="187">
        <v>0</v>
      </c>
      <c r="D574" s="186">
        <v>0</v>
      </c>
      <c r="E574" s="186">
        <v>0</v>
      </c>
      <c r="F574" s="187">
        <v>0</v>
      </c>
      <c r="G574" s="187">
        <v>0</v>
      </c>
      <c r="H574" s="195">
        <v>0</v>
      </c>
      <c r="I574" s="187">
        <v>0</v>
      </c>
      <c r="J574" s="187">
        <v>0</v>
      </c>
      <c r="K574" s="187">
        <v>0</v>
      </c>
      <c r="L574" s="187">
        <v>0</v>
      </c>
      <c r="M574" s="187">
        <v>0</v>
      </c>
      <c r="N574" s="187">
        <v>0</v>
      </c>
      <c r="O574" s="187">
        <v>0</v>
      </c>
      <c r="P574" s="187">
        <v>0</v>
      </c>
      <c r="Q574" s="187">
        <v>0</v>
      </c>
      <c r="R574" s="187">
        <v>0</v>
      </c>
      <c r="S574" s="187">
        <v>0</v>
      </c>
      <c r="T574" s="187">
        <v>0</v>
      </c>
      <c r="U574" s="187">
        <v>0</v>
      </c>
      <c r="V574" s="187">
        <v>0</v>
      </c>
      <c r="W574" s="187">
        <v>0</v>
      </c>
      <c r="X574" s="187">
        <v>0</v>
      </c>
      <c r="Y574" s="187">
        <v>0</v>
      </c>
      <c r="Z574" s="187">
        <v>0</v>
      </c>
      <c r="AA574" s="187">
        <v>0</v>
      </c>
      <c r="AB574" s="187">
        <v>0</v>
      </c>
      <c r="AC574" s="187">
        <v>0</v>
      </c>
      <c r="AD574" s="187">
        <v>0</v>
      </c>
      <c r="AE574" s="187">
        <v>0</v>
      </c>
      <c r="AF574" s="187">
        <v>0</v>
      </c>
      <c r="AG574" s="175">
        <v>1</v>
      </c>
      <c r="AH574" s="188">
        <v>520</v>
      </c>
      <c r="AI574" s="92">
        <f t="shared" si="53"/>
        <v>0</v>
      </c>
      <c r="AJ574" s="198">
        <v>0</v>
      </c>
      <c r="AK574" s="196">
        <v>0</v>
      </c>
      <c r="AL574" s="197">
        <v>0</v>
      </c>
      <c r="AN574" s="174">
        <f t="shared" si="48"/>
        <v>0</v>
      </c>
      <c r="AO574" s="174">
        <f t="shared" si="49"/>
        <v>0</v>
      </c>
      <c r="AQ574" s="92">
        <f t="shared" si="50"/>
        <v>0</v>
      </c>
      <c r="AR574" s="92">
        <f t="shared" si="51"/>
        <v>0</v>
      </c>
      <c r="AS574" s="92">
        <f t="shared" si="52"/>
        <v>0</v>
      </c>
      <c r="AU574" s="233">
        <v>0</v>
      </c>
      <c r="AV574" s="234">
        <v>0</v>
      </c>
      <c r="AW574" s="234">
        <v>0</v>
      </c>
      <c r="AX574" s="235">
        <v>0</v>
      </c>
      <c r="AY574" s="233">
        <v>0</v>
      </c>
      <c r="AZ574" s="234">
        <v>0</v>
      </c>
      <c r="BA574" s="234">
        <v>0</v>
      </c>
      <c r="BB574" s="234">
        <v>0</v>
      </c>
      <c r="BC574" s="234">
        <v>0</v>
      </c>
      <c r="BD574" s="235">
        <v>0</v>
      </c>
      <c r="BE574" s="233">
        <v>0</v>
      </c>
      <c r="BF574" s="234">
        <v>0</v>
      </c>
      <c r="BG574" s="234">
        <v>0</v>
      </c>
      <c r="BH574" s="235">
        <v>0</v>
      </c>
      <c r="BI574" s="233">
        <v>0</v>
      </c>
      <c r="BJ574" s="234">
        <v>0</v>
      </c>
      <c r="BK574" s="234">
        <v>0</v>
      </c>
      <c r="BL574" s="234">
        <v>0</v>
      </c>
      <c r="BM574" s="234">
        <v>0</v>
      </c>
      <c r="BN574" s="235">
        <v>0</v>
      </c>
      <c r="BO574" s="233">
        <v>0</v>
      </c>
      <c r="BP574" s="234">
        <v>0</v>
      </c>
      <c r="BQ574" s="234">
        <v>0</v>
      </c>
      <c r="BR574" s="235">
        <v>0</v>
      </c>
      <c r="BS574" s="233">
        <v>0</v>
      </c>
      <c r="BT574" s="234">
        <v>0</v>
      </c>
      <c r="BU574" s="234">
        <v>0</v>
      </c>
      <c r="BV574" s="234">
        <v>0</v>
      </c>
      <c r="BW574" s="234">
        <v>0</v>
      </c>
      <c r="BX574" s="235">
        <v>0</v>
      </c>
    </row>
    <row r="575" spans="1:76">
      <c r="A575" s="186" t="s">
        <v>1389</v>
      </c>
      <c r="B575" s="187">
        <v>0</v>
      </c>
      <c r="C575" s="187">
        <v>0</v>
      </c>
      <c r="D575" s="186">
        <v>0</v>
      </c>
      <c r="E575" s="186">
        <v>0</v>
      </c>
      <c r="F575" s="187">
        <v>0</v>
      </c>
      <c r="G575" s="187">
        <v>0</v>
      </c>
      <c r="H575" s="195">
        <v>0</v>
      </c>
      <c r="I575" s="187">
        <v>0</v>
      </c>
      <c r="J575" s="187">
        <v>0</v>
      </c>
      <c r="K575" s="187">
        <v>0</v>
      </c>
      <c r="L575" s="187">
        <v>0</v>
      </c>
      <c r="M575" s="187">
        <v>0</v>
      </c>
      <c r="N575" s="187">
        <v>0</v>
      </c>
      <c r="O575" s="187">
        <v>0</v>
      </c>
      <c r="P575" s="187">
        <v>0</v>
      </c>
      <c r="Q575" s="187">
        <v>0</v>
      </c>
      <c r="R575" s="187">
        <v>0</v>
      </c>
      <c r="S575" s="187">
        <v>0</v>
      </c>
      <c r="T575" s="187">
        <v>0</v>
      </c>
      <c r="U575" s="187">
        <v>0</v>
      </c>
      <c r="V575" s="187">
        <v>0</v>
      </c>
      <c r="W575" s="187">
        <v>0</v>
      </c>
      <c r="X575" s="187">
        <v>0</v>
      </c>
      <c r="Y575" s="187">
        <v>0</v>
      </c>
      <c r="Z575" s="187">
        <v>0</v>
      </c>
      <c r="AA575" s="187">
        <v>0</v>
      </c>
      <c r="AB575" s="187">
        <v>0</v>
      </c>
      <c r="AC575" s="187">
        <v>0</v>
      </c>
      <c r="AD575" s="187">
        <v>0</v>
      </c>
      <c r="AE575" s="187">
        <v>0</v>
      </c>
      <c r="AF575" s="187">
        <v>0</v>
      </c>
      <c r="AG575" s="175">
        <v>1</v>
      </c>
      <c r="AH575" s="188">
        <v>521</v>
      </c>
      <c r="AI575" s="92">
        <f t="shared" si="53"/>
        <v>0</v>
      </c>
      <c r="AJ575" s="198">
        <v>0</v>
      </c>
      <c r="AK575" s="196">
        <v>0</v>
      </c>
      <c r="AL575" s="197">
        <v>0</v>
      </c>
      <c r="AN575" s="174">
        <f t="shared" si="48"/>
        <v>0</v>
      </c>
      <c r="AO575" s="174">
        <f t="shared" si="49"/>
        <v>0</v>
      </c>
      <c r="AQ575" s="92">
        <f t="shared" si="50"/>
        <v>0</v>
      </c>
      <c r="AR575" s="92">
        <f t="shared" si="51"/>
        <v>0</v>
      </c>
      <c r="AS575" s="92">
        <f t="shared" si="52"/>
        <v>0</v>
      </c>
      <c r="AU575" s="233">
        <v>0</v>
      </c>
      <c r="AV575" s="234">
        <v>0</v>
      </c>
      <c r="AW575" s="234">
        <v>0</v>
      </c>
      <c r="AX575" s="235">
        <v>0</v>
      </c>
      <c r="AY575" s="233">
        <v>0</v>
      </c>
      <c r="AZ575" s="234">
        <v>0</v>
      </c>
      <c r="BA575" s="234">
        <v>0</v>
      </c>
      <c r="BB575" s="234">
        <v>0</v>
      </c>
      <c r="BC575" s="234">
        <v>0</v>
      </c>
      <c r="BD575" s="235">
        <v>0</v>
      </c>
      <c r="BE575" s="233">
        <v>0</v>
      </c>
      <c r="BF575" s="234">
        <v>0</v>
      </c>
      <c r="BG575" s="234">
        <v>0</v>
      </c>
      <c r="BH575" s="235">
        <v>0</v>
      </c>
      <c r="BI575" s="233">
        <v>0</v>
      </c>
      <c r="BJ575" s="234">
        <v>0</v>
      </c>
      <c r="BK575" s="234">
        <v>0</v>
      </c>
      <c r="BL575" s="234">
        <v>0</v>
      </c>
      <c r="BM575" s="234">
        <v>0</v>
      </c>
      <c r="BN575" s="235">
        <v>0</v>
      </c>
      <c r="BO575" s="233">
        <v>0</v>
      </c>
      <c r="BP575" s="234">
        <v>0</v>
      </c>
      <c r="BQ575" s="234">
        <v>0</v>
      </c>
      <c r="BR575" s="235">
        <v>0</v>
      </c>
      <c r="BS575" s="233">
        <v>0</v>
      </c>
      <c r="BT575" s="234">
        <v>0</v>
      </c>
      <c r="BU575" s="234">
        <v>0</v>
      </c>
      <c r="BV575" s="234">
        <v>0</v>
      </c>
      <c r="BW575" s="234">
        <v>0</v>
      </c>
      <c r="BX575" s="235">
        <v>0</v>
      </c>
    </row>
    <row r="576" spans="1:76">
      <c r="A576" s="186" t="s">
        <v>1390</v>
      </c>
      <c r="B576" s="187">
        <v>0</v>
      </c>
      <c r="C576" s="187">
        <v>0</v>
      </c>
      <c r="D576" s="186">
        <v>3</v>
      </c>
      <c r="E576" s="186">
        <v>3</v>
      </c>
      <c r="F576" s="187">
        <v>5523</v>
      </c>
      <c r="G576" s="187">
        <v>0</v>
      </c>
      <c r="H576" s="195">
        <v>497</v>
      </c>
      <c r="I576" s="187">
        <v>0.16999999999999993</v>
      </c>
      <c r="J576" s="187">
        <v>5026</v>
      </c>
      <c r="K576" s="187">
        <v>5910</v>
      </c>
      <c r="L576" s="187">
        <v>5152</v>
      </c>
      <c r="M576" s="187">
        <v>4927</v>
      </c>
      <c r="N576" s="187">
        <v>6195</v>
      </c>
      <c r="O576" s="187">
        <v>0</v>
      </c>
      <c r="P576" s="187">
        <v>0</v>
      </c>
      <c r="Q576" s="187">
        <v>0</v>
      </c>
      <c r="R576" s="187">
        <v>5255</v>
      </c>
      <c r="S576" s="187">
        <v>268</v>
      </c>
      <c r="T576" s="187">
        <v>0</v>
      </c>
      <c r="U576" s="187">
        <v>0</v>
      </c>
      <c r="V576" s="187">
        <v>497</v>
      </c>
      <c r="W576" s="187">
        <v>0</v>
      </c>
      <c r="X576" s="187">
        <v>0</v>
      </c>
      <c r="Y576" s="187">
        <v>4782</v>
      </c>
      <c r="Z576" s="187">
        <v>244</v>
      </c>
      <c r="AA576" s="187">
        <v>497</v>
      </c>
      <c r="AB576" s="187">
        <v>497</v>
      </c>
      <c r="AC576" s="187">
        <v>497</v>
      </c>
      <c r="AD576" s="187">
        <v>497</v>
      </c>
      <c r="AE576" s="187">
        <v>497</v>
      </c>
      <c r="AF576" s="187">
        <v>2541</v>
      </c>
      <c r="AG576" s="175">
        <v>11.1</v>
      </c>
      <c r="AH576" s="188">
        <v>522</v>
      </c>
      <c r="AI576" s="92">
        <f t="shared" si="53"/>
        <v>0</v>
      </c>
      <c r="AJ576" s="198">
        <v>0</v>
      </c>
      <c r="AK576" s="196">
        <v>24</v>
      </c>
      <c r="AL576" s="197">
        <v>473</v>
      </c>
      <c r="AN576" s="174">
        <f t="shared" si="48"/>
        <v>497</v>
      </c>
      <c r="AO576" s="174">
        <f t="shared" si="49"/>
        <v>0</v>
      </c>
      <c r="AQ576" s="92">
        <f t="shared" si="50"/>
        <v>5523</v>
      </c>
      <c r="AR576" s="92">
        <f t="shared" si="51"/>
        <v>0</v>
      </c>
      <c r="AS576" s="92">
        <f t="shared" si="52"/>
        <v>5523</v>
      </c>
      <c r="AU576" s="233">
        <v>268</v>
      </c>
      <c r="AV576" s="234">
        <v>268</v>
      </c>
      <c r="AW576" s="234">
        <v>24</v>
      </c>
      <c r="AX576" s="235">
        <v>244</v>
      </c>
      <c r="AY576" s="233">
        <v>24</v>
      </c>
      <c r="AZ576" s="234">
        <v>24</v>
      </c>
      <c r="BA576" s="234">
        <v>24</v>
      </c>
      <c r="BB576" s="234">
        <v>24</v>
      </c>
      <c r="BC576" s="234">
        <v>24</v>
      </c>
      <c r="BD576" s="235">
        <v>124</v>
      </c>
      <c r="BE576" s="233">
        <v>5255</v>
      </c>
      <c r="BF576" s="234">
        <v>5255</v>
      </c>
      <c r="BG576" s="234">
        <v>473</v>
      </c>
      <c r="BH576" s="235">
        <v>4782</v>
      </c>
      <c r="BI576" s="233">
        <v>473</v>
      </c>
      <c r="BJ576" s="234">
        <v>473</v>
      </c>
      <c r="BK576" s="234">
        <v>473</v>
      </c>
      <c r="BL576" s="234">
        <v>473</v>
      </c>
      <c r="BM576" s="234">
        <v>473</v>
      </c>
      <c r="BN576" s="235">
        <v>2417</v>
      </c>
      <c r="BO576" s="233">
        <v>0</v>
      </c>
      <c r="BP576" s="234">
        <v>0</v>
      </c>
      <c r="BQ576" s="234">
        <v>0</v>
      </c>
      <c r="BR576" s="235">
        <v>0</v>
      </c>
      <c r="BS576" s="233">
        <v>0</v>
      </c>
      <c r="BT576" s="234">
        <v>0</v>
      </c>
      <c r="BU576" s="234">
        <v>0</v>
      </c>
      <c r="BV576" s="234">
        <v>0</v>
      </c>
      <c r="BW576" s="234">
        <v>0</v>
      </c>
      <c r="BX576" s="235">
        <v>0</v>
      </c>
    </row>
    <row r="577" spans="1:76">
      <c r="A577" s="186" t="s">
        <v>1391</v>
      </c>
      <c r="B577" s="187">
        <v>0</v>
      </c>
      <c r="C577" s="187">
        <v>0</v>
      </c>
      <c r="D577" s="186">
        <v>36</v>
      </c>
      <c r="E577" s="186">
        <v>38</v>
      </c>
      <c r="F577" s="187">
        <v>57873</v>
      </c>
      <c r="G577" s="187">
        <v>65637</v>
      </c>
      <c r="H577" s="195">
        <v>6060</v>
      </c>
      <c r="I577" s="187">
        <v>868.62999999999943</v>
      </c>
      <c r="J577" s="187">
        <v>-15393</v>
      </c>
      <c r="K577" s="187">
        <v>61763</v>
      </c>
      <c r="L577" s="187">
        <v>54134</v>
      </c>
      <c r="M577" s="187">
        <v>51694</v>
      </c>
      <c r="N577" s="187">
        <v>65097</v>
      </c>
      <c r="O577" s="187">
        <v>5634</v>
      </c>
      <c r="P577" s="187">
        <v>2519.3599999999997</v>
      </c>
      <c r="Q577" s="187">
        <v>0</v>
      </c>
      <c r="R577" s="187">
        <v>-19060</v>
      </c>
      <c r="S577" s="187">
        <v>4175</v>
      </c>
      <c r="T577" s="187">
        <v>1032.3599999999997</v>
      </c>
      <c r="U577" s="187">
        <v>0</v>
      </c>
      <c r="V577" s="187">
        <v>-2093</v>
      </c>
      <c r="W577" s="187">
        <v>16869</v>
      </c>
      <c r="X577" s="187">
        <v>2219</v>
      </c>
      <c r="Y577" s="187">
        <v>0</v>
      </c>
      <c r="Z577" s="187">
        <v>3695</v>
      </c>
      <c r="AA577" s="187">
        <v>-2093</v>
      </c>
      <c r="AB577" s="187">
        <v>-2093</v>
      </c>
      <c r="AC577" s="187">
        <v>-2093</v>
      </c>
      <c r="AD577" s="187">
        <v>-2093</v>
      </c>
      <c r="AE577" s="187">
        <v>-2093</v>
      </c>
      <c r="AF577" s="187">
        <v>-4928</v>
      </c>
      <c r="AG577" s="175">
        <v>8.6999999999999993</v>
      </c>
      <c r="AH577" s="188">
        <v>523</v>
      </c>
      <c r="AI577" s="92">
        <f t="shared" si="53"/>
        <v>0</v>
      </c>
      <c r="AJ577" s="198">
        <v>-382</v>
      </c>
      <c r="AK577" s="196">
        <v>480</v>
      </c>
      <c r="AL577" s="197">
        <v>-2191</v>
      </c>
      <c r="AN577" s="174">
        <f t="shared" si="48"/>
        <v>6060.3600000000006</v>
      </c>
      <c r="AO577" s="174">
        <f t="shared" si="49"/>
        <v>-0.36000000000058208</v>
      </c>
      <c r="AQ577" s="92">
        <f t="shared" si="50"/>
        <v>57873</v>
      </c>
      <c r="AR577" s="92">
        <f t="shared" si="51"/>
        <v>0</v>
      </c>
      <c r="AS577" s="92">
        <f t="shared" si="52"/>
        <v>-7763.9999999999991</v>
      </c>
      <c r="AU577" s="233">
        <v>4175</v>
      </c>
      <c r="AV577" s="234">
        <v>4175</v>
      </c>
      <c r="AW577" s="234">
        <v>480</v>
      </c>
      <c r="AX577" s="235">
        <v>3695</v>
      </c>
      <c r="AY577" s="233">
        <v>480</v>
      </c>
      <c r="AZ577" s="234">
        <v>480</v>
      </c>
      <c r="BA577" s="234">
        <v>480</v>
      </c>
      <c r="BB577" s="234">
        <v>480</v>
      </c>
      <c r="BC577" s="234">
        <v>480</v>
      </c>
      <c r="BD577" s="235">
        <v>1295</v>
      </c>
      <c r="BE577" s="233">
        <v>-19060</v>
      </c>
      <c r="BF577" s="234">
        <v>-19060</v>
      </c>
      <c r="BG577" s="234">
        <v>-2191</v>
      </c>
      <c r="BH577" s="235">
        <v>-16869</v>
      </c>
      <c r="BI577" s="233">
        <v>-2191</v>
      </c>
      <c r="BJ577" s="234">
        <v>-2191</v>
      </c>
      <c r="BK577" s="234">
        <v>-2191</v>
      </c>
      <c r="BL577" s="234">
        <v>-2191</v>
      </c>
      <c r="BM577" s="234">
        <v>-2191</v>
      </c>
      <c r="BN577" s="235">
        <v>-5914</v>
      </c>
      <c r="BO577" s="233">
        <v>-2983</v>
      </c>
      <c r="BP577" s="234">
        <v>-2601</v>
      </c>
      <c r="BQ577" s="234">
        <v>-382</v>
      </c>
      <c r="BR577" s="235">
        <v>-2219</v>
      </c>
      <c r="BS577" s="233">
        <v>-382</v>
      </c>
      <c r="BT577" s="234">
        <v>-382</v>
      </c>
      <c r="BU577" s="234">
        <v>-382</v>
      </c>
      <c r="BV577" s="234">
        <v>-382</v>
      </c>
      <c r="BW577" s="234">
        <v>-382</v>
      </c>
      <c r="BX577" s="235">
        <v>-309</v>
      </c>
    </row>
    <row r="578" spans="1:76">
      <c r="A578" s="186" t="s">
        <v>1392</v>
      </c>
      <c r="B578" s="187">
        <v>0</v>
      </c>
      <c r="C578" s="187">
        <v>0</v>
      </c>
      <c r="D578" s="186">
        <v>4</v>
      </c>
      <c r="E578" s="186">
        <v>4</v>
      </c>
      <c r="F578" s="187">
        <v>3015</v>
      </c>
      <c r="G578" s="187">
        <v>2598</v>
      </c>
      <c r="H578" s="195">
        <v>496</v>
      </c>
      <c r="I578" s="187">
        <v>154.31000000000003</v>
      </c>
      <c r="J578" s="187">
        <v>32</v>
      </c>
      <c r="K578" s="187">
        <v>3135</v>
      </c>
      <c r="L578" s="187">
        <v>2856</v>
      </c>
      <c r="M578" s="187">
        <v>2720</v>
      </c>
      <c r="N578" s="187">
        <v>3299</v>
      </c>
      <c r="O578" s="187">
        <v>388</v>
      </c>
      <c r="P578" s="187">
        <v>104.09000000000003</v>
      </c>
      <c r="Q578" s="187">
        <v>0</v>
      </c>
      <c r="R578" s="187">
        <v>-248</v>
      </c>
      <c r="S578" s="187">
        <v>305</v>
      </c>
      <c r="T578" s="187">
        <v>132.09000000000003</v>
      </c>
      <c r="U578" s="187">
        <v>0</v>
      </c>
      <c r="V578" s="187">
        <v>4</v>
      </c>
      <c r="W578" s="187">
        <v>203</v>
      </c>
      <c r="X578" s="187">
        <v>15</v>
      </c>
      <c r="Y578" s="187">
        <v>0</v>
      </c>
      <c r="Z578" s="187">
        <v>250</v>
      </c>
      <c r="AA578" s="187">
        <v>4</v>
      </c>
      <c r="AB578" s="187">
        <v>4</v>
      </c>
      <c r="AC578" s="187">
        <v>7</v>
      </c>
      <c r="AD578" s="187">
        <v>10</v>
      </c>
      <c r="AE578" s="187">
        <v>7</v>
      </c>
      <c r="AF578" s="187">
        <v>0</v>
      </c>
      <c r="AG578" s="175">
        <v>5.5</v>
      </c>
      <c r="AH578" s="188">
        <v>524</v>
      </c>
      <c r="AI578" s="92">
        <f t="shared" si="53"/>
        <v>0</v>
      </c>
      <c r="AJ578" s="198">
        <v>-6</v>
      </c>
      <c r="AK578" s="196">
        <v>55</v>
      </c>
      <c r="AL578" s="197">
        <v>-45</v>
      </c>
      <c r="AN578" s="174">
        <f t="shared" si="48"/>
        <v>496.09000000000003</v>
      </c>
      <c r="AO578" s="174">
        <f t="shared" si="49"/>
        <v>-9.0000000000031832E-2</v>
      </c>
      <c r="AQ578" s="92">
        <f t="shared" si="50"/>
        <v>3015</v>
      </c>
      <c r="AR578" s="92">
        <f t="shared" si="51"/>
        <v>0</v>
      </c>
      <c r="AS578" s="92">
        <f t="shared" si="52"/>
        <v>417</v>
      </c>
      <c r="AU578" s="233">
        <v>305</v>
      </c>
      <c r="AV578" s="234">
        <v>305</v>
      </c>
      <c r="AW578" s="234">
        <v>55</v>
      </c>
      <c r="AX578" s="235">
        <v>250</v>
      </c>
      <c r="AY578" s="233">
        <v>55</v>
      </c>
      <c r="AZ578" s="234">
        <v>55</v>
      </c>
      <c r="BA578" s="234">
        <v>55</v>
      </c>
      <c r="BB578" s="234">
        <v>55</v>
      </c>
      <c r="BC578" s="234">
        <v>30</v>
      </c>
      <c r="BD578" s="235">
        <v>0</v>
      </c>
      <c r="BE578" s="233">
        <v>-248</v>
      </c>
      <c r="BF578" s="234">
        <v>-248</v>
      </c>
      <c r="BG578" s="234">
        <v>-45</v>
      </c>
      <c r="BH578" s="235">
        <v>-203</v>
      </c>
      <c r="BI578" s="233">
        <v>-45</v>
      </c>
      <c r="BJ578" s="234">
        <v>-45</v>
      </c>
      <c r="BK578" s="234">
        <v>-45</v>
      </c>
      <c r="BL578" s="234">
        <v>-45</v>
      </c>
      <c r="BM578" s="234">
        <v>-23</v>
      </c>
      <c r="BN578" s="235">
        <v>0</v>
      </c>
      <c r="BO578" s="233">
        <v>-27</v>
      </c>
      <c r="BP578" s="234">
        <v>-21</v>
      </c>
      <c r="BQ578" s="234">
        <v>-6</v>
      </c>
      <c r="BR578" s="235">
        <v>-15</v>
      </c>
      <c r="BS578" s="233">
        <v>-6</v>
      </c>
      <c r="BT578" s="234">
        <v>-6</v>
      </c>
      <c r="BU578" s="234">
        <v>-3</v>
      </c>
      <c r="BV578" s="234">
        <v>0</v>
      </c>
      <c r="BW578" s="234">
        <v>0</v>
      </c>
      <c r="BX578" s="235">
        <v>0</v>
      </c>
    </row>
    <row r="579" spans="1:76">
      <c r="A579" s="186" t="s">
        <v>1393</v>
      </c>
      <c r="B579" s="187">
        <v>0</v>
      </c>
      <c r="C579" s="187">
        <v>0</v>
      </c>
      <c r="D579" s="186">
        <v>0</v>
      </c>
      <c r="E579" s="186">
        <v>1</v>
      </c>
      <c r="F579" s="187">
        <v>0</v>
      </c>
      <c r="G579" s="187">
        <v>2097</v>
      </c>
      <c r="H579" s="195">
        <v>-1760</v>
      </c>
      <c r="I579" s="187">
        <v>0</v>
      </c>
      <c r="J579" s="187">
        <v>0</v>
      </c>
      <c r="K579" s="187">
        <v>0</v>
      </c>
      <c r="L579" s="187">
        <v>0</v>
      </c>
      <c r="M579" s="187">
        <v>0</v>
      </c>
      <c r="N579" s="187">
        <v>0</v>
      </c>
      <c r="O579" s="187">
        <v>164</v>
      </c>
      <c r="P579" s="187">
        <v>74.440000000000055</v>
      </c>
      <c r="Q579" s="187">
        <v>0</v>
      </c>
      <c r="R579" s="187">
        <v>-1998</v>
      </c>
      <c r="S579" s="187">
        <v>0</v>
      </c>
      <c r="T579" s="187">
        <v>337.44000000000005</v>
      </c>
      <c r="U579" s="187">
        <v>0</v>
      </c>
      <c r="V579" s="187">
        <v>-1998</v>
      </c>
      <c r="W579" s="187">
        <v>0</v>
      </c>
      <c r="X579" s="187">
        <v>0</v>
      </c>
      <c r="Y579" s="187">
        <v>0</v>
      </c>
      <c r="Z579" s="187">
        <v>0</v>
      </c>
      <c r="AA579" s="187">
        <v>0</v>
      </c>
      <c r="AB579" s="187">
        <v>0</v>
      </c>
      <c r="AC579" s="187">
        <v>0</v>
      </c>
      <c r="AD579" s="187">
        <v>0</v>
      </c>
      <c r="AE579" s="187">
        <v>0</v>
      </c>
      <c r="AF579" s="187">
        <v>0</v>
      </c>
      <c r="AG579" s="175">
        <v>1</v>
      </c>
      <c r="AH579" s="188">
        <v>525</v>
      </c>
      <c r="AI579" s="92">
        <f t="shared" si="53"/>
        <v>0</v>
      </c>
      <c r="AJ579" s="198">
        <v>0</v>
      </c>
      <c r="AK579" s="196">
        <v>0</v>
      </c>
      <c r="AL579" s="197">
        <v>-1998</v>
      </c>
      <c r="AN579" s="174">
        <f t="shared" si="48"/>
        <v>-1759.56</v>
      </c>
      <c r="AO579" s="156">
        <f t="shared" si="49"/>
        <v>-0.44000000000005457</v>
      </c>
      <c r="AQ579" s="92">
        <f t="shared" si="50"/>
        <v>0</v>
      </c>
      <c r="AR579" s="92">
        <f t="shared" si="51"/>
        <v>0</v>
      </c>
      <c r="AS579" s="92">
        <f t="shared" si="52"/>
        <v>-2097</v>
      </c>
      <c r="AU579" s="233">
        <v>0</v>
      </c>
      <c r="AV579" s="234">
        <v>0</v>
      </c>
      <c r="AW579" s="234">
        <v>0</v>
      </c>
      <c r="AX579" s="235">
        <v>0</v>
      </c>
      <c r="AY579" s="233">
        <v>0</v>
      </c>
      <c r="AZ579" s="234">
        <v>0</v>
      </c>
      <c r="BA579" s="234">
        <v>0</v>
      </c>
      <c r="BB579" s="234">
        <v>0</v>
      </c>
      <c r="BC579" s="234">
        <v>0</v>
      </c>
      <c r="BD579" s="235">
        <v>0</v>
      </c>
      <c r="BE579" s="233">
        <v>-1998</v>
      </c>
      <c r="BF579" s="234">
        <v>-1998</v>
      </c>
      <c r="BG579" s="234">
        <v>-1998</v>
      </c>
      <c r="BH579" s="235">
        <v>0</v>
      </c>
      <c r="BI579" s="233">
        <v>0</v>
      </c>
      <c r="BJ579" s="234">
        <v>0</v>
      </c>
      <c r="BK579" s="234">
        <v>0</v>
      </c>
      <c r="BL579" s="234">
        <v>0</v>
      </c>
      <c r="BM579" s="234">
        <v>0</v>
      </c>
      <c r="BN579" s="235">
        <v>0</v>
      </c>
      <c r="BO579" s="233">
        <v>-18</v>
      </c>
      <c r="BP579" s="234">
        <v>0</v>
      </c>
      <c r="BQ579" s="234">
        <v>0</v>
      </c>
      <c r="BR579" s="235">
        <v>0</v>
      </c>
      <c r="BS579" s="233">
        <v>0</v>
      </c>
      <c r="BT579" s="234">
        <v>0</v>
      </c>
      <c r="BU579" s="234">
        <v>0</v>
      </c>
      <c r="BV579" s="234">
        <v>0</v>
      </c>
      <c r="BW579" s="234">
        <v>0</v>
      </c>
      <c r="BX579" s="235">
        <v>0</v>
      </c>
    </row>
    <row r="580" spans="1:76">
      <c r="A580" s="186" t="s">
        <v>1394</v>
      </c>
      <c r="B580" s="187">
        <v>0</v>
      </c>
      <c r="C580" s="187">
        <v>0</v>
      </c>
      <c r="D580" s="186">
        <v>22</v>
      </c>
      <c r="E580" s="186">
        <v>28</v>
      </c>
      <c r="F580" s="187">
        <v>65164</v>
      </c>
      <c r="G580" s="187">
        <v>19988</v>
      </c>
      <c r="H580" s="195">
        <v>11880</v>
      </c>
      <c r="I580" s="187">
        <v>1006.6100000000006</v>
      </c>
      <c r="J580" s="187">
        <v>32780</v>
      </c>
      <c r="K580" s="187">
        <v>70225</v>
      </c>
      <c r="L580" s="187">
        <v>60334</v>
      </c>
      <c r="M580" s="187">
        <v>57645</v>
      </c>
      <c r="N580" s="187">
        <v>73994</v>
      </c>
      <c r="O580" s="187">
        <v>6458</v>
      </c>
      <c r="P580" s="187">
        <v>935.74</v>
      </c>
      <c r="Q580" s="187">
        <v>0</v>
      </c>
      <c r="R580" s="187">
        <v>33317</v>
      </c>
      <c r="S580" s="187">
        <v>4801</v>
      </c>
      <c r="T580" s="187">
        <v>335.74</v>
      </c>
      <c r="U580" s="187">
        <v>0</v>
      </c>
      <c r="V580" s="187">
        <v>4487</v>
      </c>
      <c r="W580" s="187">
        <v>0</v>
      </c>
      <c r="X580" s="187">
        <v>746</v>
      </c>
      <c r="Y580" s="187">
        <v>29303</v>
      </c>
      <c r="Z580" s="187">
        <v>4223</v>
      </c>
      <c r="AA580" s="187">
        <v>4487</v>
      </c>
      <c r="AB580" s="187">
        <v>4487</v>
      </c>
      <c r="AC580" s="187">
        <v>4487</v>
      </c>
      <c r="AD580" s="187">
        <v>4487</v>
      </c>
      <c r="AE580" s="187">
        <v>4487</v>
      </c>
      <c r="AF580" s="187">
        <v>10345</v>
      </c>
      <c r="AG580" s="175">
        <v>8.3000000000000007</v>
      </c>
      <c r="AH580" s="188">
        <v>526</v>
      </c>
      <c r="AI580" s="92">
        <f t="shared" si="53"/>
        <v>0</v>
      </c>
      <c r="AJ580" s="198">
        <v>-105</v>
      </c>
      <c r="AK580" s="196">
        <v>578</v>
      </c>
      <c r="AL580" s="197">
        <v>4014</v>
      </c>
      <c r="AN580" s="174">
        <f t="shared" si="48"/>
        <v>11880.74</v>
      </c>
      <c r="AO580" s="174">
        <f t="shared" si="49"/>
        <v>-0.73999999999978172</v>
      </c>
      <c r="AQ580" s="92">
        <f t="shared" si="50"/>
        <v>65164</v>
      </c>
      <c r="AR580" s="92">
        <f t="shared" si="51"/>
        <v>0</v>
      </c>
      <c r="AS580" s="92">
        <f t="shared" si="52"/>
        <v>45176</v>
      </c>
      <c r="AU580" s="233">
        <v>4801</v>
      </c>
      <c r="AV580" s="234">
        <v>4801</v>
      </c>
      <c r="AW580" s="234">
        <v>578</v>
      </c>
      <c r="AX580" s="235">
        <v>4223</v>
      </c>
      <c r="AY580" s="233">
        <v>578</v>
      </c>
      <c r="AZ580" s="234">
        <v>578</v>
      </c>
      <c r="BA580" s="234">
        <v>578</v>
      </c>
      <c r="BB580" s="234">
        <v>578</v>
      </c>
      <c r="BC580" s="234">
        <v>578</v>
      </c>
      <c r="BD580" s="235">
        <v>1333</v>
      </c>
      <c r="BE580" s="233">
        <v>33318</v>
      </c>
      <c r="BF580" s="234">
        <v>33318</v>
      </c>
      <c r="BG580" s="234">
        <v>4014</v>
      </c>
      <c r="BH580" s="235">
        <v>29304</v>
      </c>
      <c r="BI580" s="233">
        <v>4014</v>
      </c>
      <c r="BJ580" s="234">
        <v>4014</v>
      </c>
      <c r="BK580" s="234">
        <v>4014</v>
      </c>
      <c r="BL580" s="234">
        <v>4014</v>
      </c>
      <c r="BM580" s="234">
        <v>4014</v>
      </c>
      <c r="BN580" s="235">
        <v>9234</v>
      </c>
      <c r="BO580" s="233">
        <v>-956</v>
      </c>
      <c r="BP580" s="234">
        <v>-851</v>
      </c>
      <c r="BQ580" s="234">
        <v>-105</v>
      </c>
      <c r="BR580" s="235">
        <v>-746</v>
      </c>
      <c r="BS580" s="233">
        <v>-105</v>
      </c>
      <c r="BT580" s="234">
        <v>-105</v>
      </c>
      <c r="BU580" s="234">
        <v>-105</v>
      </c>
      <c r="BV580" s="234">
        <v>-105</v>
      </c>
      <c r="BW580" s="234">
        <v>-105</v>
      </c>
      <c r="BX580" s="235">
        <v>-221</v>
      </c>
    </row>
    <row r="581" spans="1:76">
      <c r="A581" s="186" t="s">
        <v>830</v>
      </c>
      <c r="B581" s="187">
        <v>0</v>
      </c>
      <c r="C581" s="187">
        <v>0</v>
      </c>
      <c r="D581" s="186">
        <v>0</v>
      </c>
      <c r="E581" s="186">
        <v>0</v>
      </c>
      <c r="F581" s="187">
        <v>0</v>
      </c>
      <c r="G581" s="187">
        <v>0</v>
      </c>
      <c r="H581" s="195">
        <v>0</v>
      </c>
      <c r="I581" s="187">
        <v>0</v>
      </c>
      <c r="J581" s="187">
        <v>0</v>
      </c>
      <c r="K581" s="187">
        <v>0</v>
      </c>
      <c r="L581" s="187">
        <v>0</v>
      </c>
      <c r="M581" s="187">
        <v>0</v>
      </c>
      <c r="N581" s="187">
        <v>0</v>
      </c>
      <c r="O581" s="187">
        <v>0</v>
      </c>
      <c r="P581" s="187">
        <v>0</v>
      </c>
      <c r="Q581" s="187">
        <v>0</v>
      </c>
      <c r="R581" s="187">
        <v>0</v>
      </c>
      <c r="S581" s="187">
        <v>0</v>
      </c>
      <c r="T581" s="187">
        <v>0</v>
      </c>
      <c r="U581" s="187">
        <v>0</v>
      </c>
      <c r="V581" s="187">
        <v>0</v>
      </c>
      <c r="W581" s="187">
        <v>0</v>
      </c>
      <c r="X581" s="187">
        <v>0</v>
      </c>
      <c r="Y581" s="187">
        <v>0</v>
      </c>
      <c r="Z581" s="187">
        <v>0</v>
      </c>
      <c r="AA581" s="187">
        <v>0</v>
      </c>
      <c r="AB581" s="187">
        <v>0</v>
      </c>
      <c r="AC581" s="187">
        <v>0</v>
      </c>
      <c r="AD581" s="187">
        <v>0</v>
      </c>
      <c r="AE581" s="187">
        <v>0</v>
      </c>
      <c r="AF581" s="187">
        <v>0</v>
      </c>
      <c r="AG581" s="175">
        <v>1</v>
      </c>
      <c r="AH581" s="188">
        <v>528</v>
      </c>
      <c r="AI581" s="92">
        <f t="shared" si="53"/>
        <v>0</v>
      </c>
      <c r="AJ581" s="198">
        <v>0</v>
      </c>
      <c r="AK581" s="196">
        <v>0</v>
      </c>
      <c r="AL581" s="197">
        <v>0</v>
      </c>
      <c r="AN581" s="174">
        <f t="shared" si="48"/>
        <v>0</v>
      </c>
      <c r="AO581" s="174">
        <f t="shared" si="49"/>
        <v>0</v>
      </c>
      <c r="AQ581" s="92">
        <f t="shared" si="50"/>
        <v>0</v>
      </c>
      <c r="AR581" s="92">
        <f t="shared" si="51"/>
        <v>0</v>
      </c>
      <c r="AS581" s="92">
        <f t="shared" si="52"/>
        <v>0</v>
      </c>
      <c r="AU581" s="233">
        <v>0</v>
      </c>
      <c r="AV581" s="234">
        <v>0</v>
      </c>
      <c r="AW581" s="234">
        <v>0</v>
      </c>
      <c r="AX581" s="235">
        <v>0</v>
      </c>
      <c r="AY581" s="233">
        <v>0</v>
      </c>
      <c r="AZ581" s="234">
        <v>0</v>
      </c>
      <c r="BA581" s="234">
        <v>0</v>
      </c>
      <c r="BB581" s="234">
        <v>0</v>
      </c>
      <c r="BC581" s="234">
        <v>0</v>
      </c>
      <c r="BD581" s="235">
        <v>0</v>
      </c>
      <c r="BE581" s="233">
        <v>0</v>
      </c>
      <c r="BF581" s="234">
        <v>0</v>
      </c>
      <c r="BG581" s="234">
        <v>0</v>
      </c>
      <c r="BH581" s="235">
        <v>0</v>
      </c>
      <c r="BI581" s="233">
        <v>0</v>
      </c>
      <c r="BJ581" s="234">
        <v>0</v>
      </c>
      <c r="BK581" s="234">
        <v>0</v>
      </c>
      <c r="BL581" s="234">
        <v>0</v>
      </c>
      <c r="BM581" s="234">
        <v>0</v>
      </c>
      <c r="BN581" s="235">
        <v>0</v>
      </c>
      <c r="BO581" s="233">
        <v>0</v>
      </c>
      <c r="BP581" s="234">
        <v>0</v>
      </c>
      <c r="BQ581" s="234">
        <v>0</v>
      </c>
      <c r="BR581" s="235">
        <v>0</v>
      </c>
      <c r="BS581" s="233">
        <v>0</v>
      </c>
      <c r="BT581" s="234">
        <v>0</v>
      </c>
      <c r="BU581" s="234">
        <v>0</v>
      </c>
      <c r="BV581" s="234">
        <v>0</v>
      </c>
      <c r="BW581" s="234">
        <v>0</v>
      </c>
      <c r="BX581" s="235">
        <v>0</v>
      </c>
    </row>
    <row r="582" spans="1:76">
      <c r="A582" s="186" t="s">
        <v>1395</v>
      </c>
      <c r="B582" s="187">
        <v>0</v>
      </c>
      <c r="C582" s="187">
        <v>0</v>
      </c>
      <c r="D582" s="186">
        <v>0</v>
      </c>
      <c r="E582" s="186">
        <v>0</v>
      </c>
      <c r="F582" s="187">
        <v>0</v>
      </c>
      <c r="G582" s="187">
        <v>0</v>
      </c>
      <c r="H582" s="195">
        <v>0</v>
      </c>
      <c r="I582" s="187">
        <v>0</v>
      </c>
      <c r="J582" s="187">
        <v>0</v>
      </c>
      <c r="K582" s="187">
        <v>0</v>
      </c>
      <c r="L582" s="187">
        <v>0</v>
      </c>
      <c r="M582" s="187">
        <v>0</v>
      </c>
      <c r="N582" s="187">
        <v>0</v>
      </c>
      <c r="O582" s="187">
        <v>0</v>
      </c>
      <c r="P582" s="187">
        <v>0</v>
      </c>
      <c r="Q582" s="187">
        <v>0</v>
      </c>
      <c r="R582" s="187">
        <v>0</v>
      </c>
      <c r="S582" s="187">
        <v>0</v>
      </c>
      <c r="T582" s="187">
        <v>0</v>
      </c>
      <c r="U582" s="187">
        <v>0</v>
      </c>
      <c r="V582" s="187">
        <v>0</v>
      </c>
      <c r="W582" s="187">
        <v>0</v>
      </c>
      <c r="X582" s="187">
        <v>0</v>
      </c>
      <c r="Y582" s="187">
        <v>0</v>
      </c>
      <c r="Z582" s="187">
        <v>0</v>
      </c>
      <c r="AA582" s="187">
        <v>0</v>
      </c>
      <c r="AB582" s="187">
        <v>0</v>
      </c>
      <c r="AC582" s="187">
        <v>0</v>
      </c>
      <c r="AD582" s="187">
        <v>0</v>
      </c>
      <c r="AE582" s="187">
        <v>0</v>
      </c>
      <c r="AF582" s="187">
        <v>0</v>
      </c>
      <c r="AG582" s="175">
        <v>1</v>
      </c>
      <c r="AH582" s="188">
        <v>527</v>
      </c>
      <c r="AI582" s="92">
        <f t="shared" si="53"/>
        <v>0</v>
      </c>
      <c r="AJ582" s="198">
        <v>0</v>
      </c>
      <c r="AK582" s="196">
        <v>0</v>
      </c>
      <c r="AL582" s="197">
        <v>0</v>
      </c>
      <c r="AN582" s="174">
        <f t="shared" ref="AN582:AN593" si="54">O582+P582+Q582+AJ582+AK582+AL582</f>
        <v>0</v>
      </c>
      <c r="AO582" s="174">
        <f t="shared" ref="AO582:AO593" si="55">H582-AN582</f>
        <v>0</v>
      </c>
      <c r="AQ582" s="92">
        <f t="shared" ref="AQ582:AQ593" si="56">G582+SUM(O582:S582)-T582</f>
        <v>0</v>
      </c>
      <c r="AR582" s="92">
        <f t="shared" ref="AR582:AR593" si="57">AQ582-F582</f>
        <v>0</v>
      </c>
      <c r="AS582" s="92">
        <f t="shared" ref="AS582:AS593" si="58">SUM(O582:S582)-T582</f>
        <v>0</v>
      </c>
      <c r="AU582" s="233">
        <v>0</v>
      </c>
      <c r="AV582" s="234">
        <v>0</v>
      </c>
      <c r="AW582" s="234">
        <v>0</v>
      </c>
      <c r="AX582" s="235">
        <v>0</v>
      </c>
      <c r="AY582" s="233">
        <v>0</v>
      </c>
      <c r="AZ582" s="234">
        <v>0</v>
      </c>
      <c r="BA582" s="234">
        <v>0</v>
      </c>
      <c r="BB582" s="234">
        <v>0</v>
      </c>
      <c r="BC582" s="234">
        <v>0</v>
      </c>
      <c r="BD582" s="235">
        <v>0</v>
      </c>
      <c r="BE582" s="233">
        <v>0</v>
      </c>
      <c r="BF582" s="234">
        <v>0</v>
      </c>
      <c r="BG582" s="234">
        <v>0</v>
      </c>
      <c r="BH582" s="235">
        <v>0</v>
      </c>
      <c r="BI582" s="233">
        <v>0</v>
      </c>
      <c r="BJ582" s="234">
        <v>0</v>
      </c>
      <c r="BK582" s="234">
        <v>0</v>
      </c>
      <c r="BL582" s="234">
        <v>0</v>
      </c>
      <c r="BM582" s="234">
        <v>0</v>
      </c>
      <c r="BN582" s="235">
        <v>0</v>
      </c>
      <c r="BO582" s="233">
        <v>0</v>
      </c>
      <c r="BP582" s="234">
        <v>0</v>
      </c>
      <c r="BQ582" s="234">
        <v>0</v>
      </c>
      <c r="BR582" s="235">
        <v>0</v>
      </c>
      <c r="BS582" s="233">
        <v>0</v>
      </c>
      <c r="BT582" s="234">
        <v>0</v>
      </c>
      <c r="BU582" s="234">
        <v>0</v>
      </c>
      <c r="BV582" s="234">
        <v>0</v>
      </c>
      <c r="BW582" s="234">
        <v>0</v>
      </c>
      <c r="BX582" s="235">
        <v>0</v>
      </c>
    </row>
    <row r="583" spans="1:76">
      <c r="A583" s="186" t="s">
        <v>1396</v>
      </c>
      <c r="B583" s="187">
        <v>0</v>
      </c>
      <c r="C583" s="187">
        <v>0</v>
      </c>
      <c r="D583" s="186">
        <v>14</v>
      </c>
      <c r="E583" s="186">
        <v>16</v>
      </c>
      <c r="F583" s="187">
        <v>18522</v>
      </c>
      <c r="G583" s="187">
        <v>4521</v>
      </c>
      <c r="H583" s="195">
        <v>2318</v>
      </c>
      <c r="I583" s="187">
        <v>639.68999999999983</v>
      </c>
      <c r="J583" s="187">
        <v>12039</v>
      </c>
      <c r="K583" s="187">
        <v>19601</v>
      </c>
      <c r="L583" s="187">
        <v>17448</v>
      </c>
      <c r="M583" s="187">
        <v>16760</v>
      </c>
      <c r="N583" s="187">
        <v>20522</v>
      </c>
      <c r="O583" s="187">
        <v>653</v>
      </c>
      <c r="P583" s="187">
        <v>178.58000000000004</v>
      </c>
      <c r="Q583" s="187">
        <v>0</v>
      </c>
      <c r="R583" s="187">
        <v>12258</v>
      </c>
      <c r="S583" s="187">
        <v>1254</v>
      </c>
      <c r="T583" s="187">
        <v>342.58000000000004</v>
      </c>
      <c r="U583" s="187">
        <v>0</v>
      </c>
      <c r="V583" s="187">
        <v>1491</v>
      </c>
      <c r="W583" s="187">
        <v>0</v>
      </c>
      <c r="X583" s="187">
        <v>0</v>
      </c>
      <c r="Y583" s="187">
        <v>10911</v>
      </c>
      <c r="Z583" s="187">
        <v>1128</v>
      </c>
      <c r="AA583" s="187">
        <v>1487</v>
      </c>
      <c r="AB583" s="187">
        <v>1487</v>
      </c>
      <c r="AC583" s="187">
        <v>1487</v>
      </c>
      <c r="AD583" s="187">
        <v>1487</v>
      </c>
      <c r="AE583" s="187">
        <v>1487</v>
      </c>
      <c r="AF583" s="187">
        <v>4604</v>
      </c>
      <c r="AG583" s="175">
        <v>9.1</v>
      </c>
      <c r="AH583" s="188">
        <v>529</v>
      </c>
      <c r="AI583" s="92">
        <f t="shared" ref="AI583:AI593" si="59">W583+X583-Y583-Z583+SUM(AA583:AF583)</f>
        <v>0</v>
      </c>
      <c r="AJ583" s="198">
        <v>2</v>
      </c>
      <c r="AK583" s="196">
        <v>138</v>
      </c>
      <c r="AL583" s="197">
        <v>1347</v>
      </c>
      <c r="AN583" s="174">
        <f t="shared" si="54"/>
        <v>2318.58</v>
      </c>
      <c r="AO583" s="156">
        <f t="shared" si="55"/>
        <v>-0.57999999999992724</v>
      </c>
      <c r="AQ583" s="92">
        <f t="shared" si="56"/>
        <v>18522</v>
      </c>
      <c r="AR583" s="92">
        <f t="shared" si="57"/>
        <v>0</v>
      </c>
      <c r="AS583" s="92">
        <f t="shared" si="58"/>
        <v>14001</v>
      </c>
      <c r="AU583" s="233">
        <v>1254</v>
      </c>
      <c r="AV583" s="234">
        <v>1254</v>
      </c>
      <c r="AW583" s="234">
        <v>138</v>
      </c>
      <c r="AX583" s="235">
        <v>1116</v>
      </c>
      <c r="AY583" s="233">
        <v>138</v>
      </c>
      <c r="AZ583" s="234">
        <v>138</v>
      </c>
      <c r="BA583" s="234">
        <v>138</v>
      </c>
      <c r="BB583" s="234">
        <v>138</v>
      </c>
      <c r="BC583" s="234">
        <v>138</v>
      </c>
      <c r="BD583" s="235">
        <v>426</v>
      </c>
      <c r="BE583" s="233">
        <v>12259</v>
      </c>
      <c r="BF583" s="234">
        <v>12259</v>
      </c>
      <c r="BG583" s="234">
        <v>1347</v>
      </c>
      <c r="BH583" s="235">
        <v>10912</v>
      </c>
      <c r="BI583" s="233">
        <v>1347</v>
      </c>
      <c r="BJ583" s="234">
        <v>1347</v>
      </c>
      <c r="BK583" s="234">
        <v>1347</v>
      </c>
      <c r="BL583" s="234">
        <v>1347</v>
      </c>
      <c r="BM583" s="234">
        <v>1347</v>
      </c>
      <c r="BN583" s="235">
        <v>4177</v>
      </c>
      <c r="BO583" s="233">
        <v>16</v>
      </c>
      <c r="BP583" s="234">
        <v>14</v>
      </c>
      <c r="BQ583" s="234">
        <v>2</v>
      </c>
      <c r="BR583" s="235">
        <v>12</v>
      </c>
      <c r="BS583" s="233">
        <v>2</v>
      </c>
      <c r="BT583" s="234">
        <v>2</v>
      </c>
      <c r="BU583" s="234">
        <v>2</v>
      </c>
      <c r="BV583" s="234">
        <v>2</v>
      </c>
      <c r="BW583" s="234">
        <v>2</v>
      </c>
      <c r="BX583" s="235">
        <v>2</v>
      </c>
    </row>
    <row r="584" spans="1:76">
      <c r="A584" s="186" t="s">
        <v>1397</v>
      </c>
      <c r="B584" s="187">
        <v>0</v>
      </c>
      <c r="C584" s="187">
        <v>0</v>
      </c>
      <c r="D584" s="186">
        <v>7</v>
      </c>
      <c r="E584" s="186">
        <v>7</v>
      </c>
      <c r="F584" s="187">
        <v>4019</v>
      </c>
      <c r="G584" s="187">
        <v>5412</v>
      </c>
      <c r="H584" s="195">
        <v>1678</v>
      </c>
      <c r="I584" s="187">
        <v>3.5700000000000003</v>
      </c>
      <c r="J584" s="187">
        <v>-3336</v>
      </c>
      <c r="K584" s="187">
        <v>4348</v>
      </c>
      <c r="L584" s="187">
        <v>3709</v>
      </c>
      <c r="M584" s="187">
        <v>3449</v>
      </c>
      <c r="N584" s="187">
        <v>4682</v>
      </c>
      <c r="O584" s="187">
        <v>1784</v>
      </c>
      <c r="P584" s="187">
        <v>256</v>
      </c>
      <c r="Q584" s="187">
        <v>0</v>
      </c>
      <c r="R584" s="187">
        <v>-3433</v>
      </c>
      <c r="S584" s="187">
        <v>0</v>
      </c>
      <c r="T584" s="187">
        <v>0</v>
      </c>
      <c r="U584" s="187">
        <v>0</v>
      </c>
      <c r="V584" s="187">
        <v>-362</v>
      </c>
      <c r="W584" s="187">
        <v>3100</v>
      </c>
      <c r="X584" s="187">
        <v>236</v>
      </c>
      <c r="Y584" s="187">
        <v>0</v>
      </c>
      <c r="Z584" s="187">
        <v>0</v>
      </c>
      <c r="AA584" s="187">
        <v>-362</v>
      </c>
      <c r="AB584" s="187">
        <v>-362</v>
      </c>
      <c r="AC584" s="187">
        <v>-362</v>
      </c>
      <c r="AD584" s="187">
        <v>-362</v>
      </c>
      <c r="AE584" s="187">
        <v>-362</v>
      </c>
      <c r="AF584" s="187">
        <v>-1526</v>
      </c>
      <c r="AG584" s="175">
        <v>10.3</v>
      </c>
      <c r="AH584" s="188">
        <v>530</v>
      </c>
      <c r="AI584" s="92">
        <f t="shared" si="59"/>
        <v>0</v>
      </c>
      <c r="AJ584" s="198">
        <v>-29</v>
      </c>
      <c r="AK584" s="196">
        <v>0</v>
      </c>
      <c r="AL584" s="197">
        <v>-333</v>
      </c>
      <c r="AN584" s="174">
        <f t="shared" si="54"/>
        <v>1678</v>
      </c>
      <c r="AO584" s="174">
        <f t="shared" si="55"/>
        <v>0</v>
      </c>
      <c r="AQ584" s="92">
        <f t="shared" si="56"/>
        <v>4019</v>
      </c>
      <c r="AR584" s="92">
        <f t="shared" si="57"/>
        <v>0</v>
      </c>
      <c r="AS584" s="92">
        <f t="shared" si="58"/>
        <v>-1393</v>
      </c>
      <c r="AU584" s="233">
        <v>0</v>
      </c>
      <c r="AV584" s="234">
        <v>0</v>
      </c>
      <c r="AW584" s="234">
        <v>0</v>
      </c>
      <c r="AX584" s="235">
        <v>0</v>
      </c>
      <c r="AY584" s="233">
        <v>0</v>
      </c>
      <c r="AZ584" s="234">
        <v>0</v>
      </c>
      <c r="BA584" s="234">
        <v>0</v>
      </c>
      <c r="BB584" s="234">
        <v>0</v>
      </c>
      <c r="BC584" s="234">
        <v>0</v>
      </c>
      <c r="BD584" s="235">
        <v>0</v>
      </c>
      <c r="BE584" s="233">
        <v>-3433</v>
      </c>
      <c r="BF584" s="234">
        <v>-3433</v>
      </c>
      <c r="BG584" s="234">
        <v>-333</v>
      </c>
      <c r="BH584" s="235">
        <v>-3100</v>
      </c>
      <c r="BI584" s="233">
        <v>-333</v>
      </c>
      <c r="BJ584" s="234">
        <v>-333</v>
      </c>
      <c r="BK584" s="234">
        <v>-333</v>
      </c>
      <c r="BL584" s="234">
        <v>-333</v>
      </c>
      <c r="BM584" s="234">
        <v>-333</v>
      </c>
      <c r="BN584" s="235">
        <v>-1435</v>
      </c>
      <c r="BO584" s="233">
        <v>-294</v>
      </c>
      <c r="BP584" s="234">
        <v>-265</v>
      </c>
      <c r="BQ584" s="234">
        <v>-29</v>
      </c>
      <c r="BR584" s="235">
        <v>-236</v>
      </c>
      <c r="BS584" s="233">
        <v>-29</v>
      </c>
      <c r="BT584" s="234">
        <v>-29</v>
      </c>
      <c r="BU584" s="234">
        <v>-29</v>
      </c>
      <c r="BV584" s="234">
        <v>-29</v>
      </c>
      <c r="BW584" s="234">
        <v>-29</v>
      </c>
      <c r="BX584" s="235">
        <v>-91</v>
      </c>
    </row>
    <row r="585" spans="1:76">
      <c r="A585" s="186" t="s">
        <v>831</v>
      </c>
      <c r="B585" s="187">
        <v>0</v>
      </c>
      <c r="C585" s="187">
        <v>0</v>
      </c>
      <c r="D585" s="186">
        <v>0</v>
      </c>
      <c r="E585" s="186">
        <v>0</v>
      </c>
      <c r="F585" s="187">
        <v>0</v>
      </c>
      <c r="G585" s="187">
        <v>2653</v>
      </c>
      <c r="H585" s="195">
        <v>-2441</v>
      </c>
      <c r="I585" s="187">
        <v>0</v>
      </c>
      <c r="J585" s="187">
        <v>-5</v>
      </c>
      <c r="K585" s="187">
        <v>0</v>
      </c>
      <c r="L585" s="187">
        <v>0</v>
      </c>
      <c r="M585" s="187">
        <v>0</v>
      </c>
      <c r="N585" s="187">
        <v>0</v>
      </c>
      <c r="O585" s="187">
        <v>431</v>
      </c>
      <c r="P585" s="187">
        <v>105.73999999999995</v>
      </c>
      <c r="Q585" s="187">
        <v>0</v>
      </c>
      <c r="R585" s="187">
        <v>-2977</v>
      </c>
      <c r="S585" s="187">
        <v>0</v>
      </c>
      <c r="T585" s="187">
        <v>212.73999999999995</v>
      </c>
      <c r="U585" s="187">
        <v>0</v>
      </c>
      <c r="V585" s="187">
        <v>-2978</v>
      </c>
      <c r="W585" s="187">
        <v>0</v>
      </c>
      <c r="X585" s="187">
        <v>5</v>
      </c>
      <c r="Y585" s="187">
        <v>0</v>
      </c>
      <c r="Z585" s="187">
        <v>0</v>
      </c>
      <c r="AA585" s="187">
        <v>-1</v>
      </c>
      <c r="AB585" s="187">
        <v>-1</v>
      </c>
      <c r="AC585" s="187">
        <v>-1</v>
      </c>
      <c r="AD585" s="187">
        <v>-1</v>
      </c>
      <c r="AE585" s="187">
        <v>-1</v>
      </c>
      <c r="AF585" s="187">
        <v>0</v>
      </c>
      <c r="AG585" s="175">
        <v>1</v>
      </c>
      <c r="AH585" s="188">
        <v>72</v>
      </c>
      <c r="AI585" s="92">
        <f t="shared" si="59"/>
        <v>0</v>
      </c>
      <c r="AJ585" s="198">
        <v>-1</v>
      </c>
      <c r="AK585" s="196">
        <v>0</v>
      </c>
      <c r="AL585" s="197">
        <v>-2977</v>
      </c>
      <c r="AN585" s="174">
        <f t="shared" si="54"/>
        <v>-2441.2600000000002</v>
      </c>
      <c r="AO585" s="174">
        <f t="shared" si="55"/>
        <v>0.26000000000021828</v>
      </c>
      <c r="AQ585" s="92">
        <f t="shared" si="56"/>
        <v>0</v>
      </c>
      <c r="AR585" s="92">
        <f t="shared" si="57"/>
        <v>0</v>
      </c>
      <c r="AS585" s="92">
        <f t="shared" si="58"/>
        <v>-2653</v>
      </c>
      <c r="AU585" s="233">
        <v>0</v>
      </c>
      <c r="AV585" s="234">
        <v>0</v>
      </c>
      <c r="AW585" s="234">
        <v>0</v>
      </c>
      <c r="AX585" s="235">
        <v>0</v>
      </c>
      <c r="AY585" s="233">
        <v>0</v>
      </c>
      <c r="AZ585" s="234">
        <v>0</v>
      </c>
      <c r="BA585" s="234">
        <v>0</v>
      </c>
      <c r="BB585" s="234">
        <v>0</v>
      </c>
      <c r="BC585" s="234">
        <v>0</v>
      </c>
      <c r="BD585" s="235">
        <v>0</v>
      </c>
      <c r="BE585" s="233">
        <v>-2977</v>
      </c>
      <c r="BF585" s="234">
        <v>-2977</v>
      </c>
      <c r="BG585" s="234">
        <v>-2977</v>
      </c>
      <c r="BH585" s="235">
        <v>0</v>
      </c>
      <c r="BI585" s="233">
        <v>0</v>
      </c>
      <c r="BJ585" s="234">
        <v>0</v>
      </c>
      <c r="BK585" s="234">
        <v>0</v>
      </c>
      <c r="BL585" s="234">
        <v>0</v>
      </c>
      <c r="BM585" s="234">
        <v>0</v>
      </c>
      <c r="BN585" s="235">
        <v>0</v>
      </c>
      <c r="BO585" s="233">
        <v>-7</v>
      </c>
      <c r="BP585" s="234">
        <v>-6</v>
      </c>
      <c r="BQ585" s="234">
        <v>-1</v>
      </c>
      <c r="BR585" s="235">
        <v>-5</v>
      </c>
      <c r="BS585" s="233">
        <v>-1</v>
      </c>
      <c r="BT585" s="234">
        <v>-1</v>
      </c>
      <c r="BU585" s="234">
        <v>-1</v>
      </c>
      <c r="BV585" s="234">
        <v>-1</v>
      </c>
      <c r="BW585" s="234">
        <v>-1</v>
      </c>
      <c r="BX585" s="235">
        <v>0</v>
      </c>
    </row>
    <row r="586" spans="1:76">
      <c r="A586" s="186" t="s">
        <v>1398</v>
      </c>
      <c r="B586" s="187">
        <v>0</v>
      </c>
      <c r="C586" s="187">
        <v>0</v>
      </c>
      <c r="D586" s="186">
        <v>8</v>
      </c>
      <c r="E586" s="186">
        <v>8</v>
      </c>
      <c r="F586" s="187">
        <v>7764</v>
      </c>
      <c r="G586" s="187">
        <v>235045</v>
      </c>
      <c r="H586" s="195">
        <v>-54503</v>
      </c>
      <c r="I586" s="187">
        <v>0.39000000000000057</v>
      </c>
      <c r="J586" s="187">
        <v>-188064</v>
      </c>
      <c r="K586" s="187">
        <v>9030</v>
      </c>
      <c r="L586" s="187">
        <v>6624</v>
      </c>
      <c r="M586" s="187">
        <v>6190</v>
      </c>
      <c r="N586" s="187">
        <v>9694</v>
      </c>
      <c r="O586" s="187">
        <v>15638</v>
      </c>
      <c r="P586" s="187">
        <v>8900.1200000000008</v>
      </c>
      <c r="Q586" s="187">
        <v>-60162</v>
      </c>
      <c r="R586" s="187">
        <v>-189918</v>
      </c>
      <c r="S586" s="187">
        <v>-363</v>
      </c>
      <c r="T586" s="187">
        <v>1376.1200000000003</v>
      </c>
      <c r="U586" s="187">
        <v>-60162</v>
      </c>
      <c r="V586" s="187">
        <v>-18879</v>
      </c>
      <c r="W586" s="187">
        <v>172808</v>
      </c>
      <c r="X586" s="187">
        <v>15256</v>
      </c>
      <c r="Y586" s="187">
        <v>0</v>
      </c>
      <c r="Z586" s="187">
        <v>0</v>
      </c>
      <c r="AA586" s="187">
        <v>-18879</v>
      </c>
      <c r="AB586" s="187">
        <v>-18879</v>
      </c>
      <c r="AC586" s="187">
        <v>-18879</v>
      </c>
      <c r="AD586" s="187">
        <v>-18879</v>
      </c>
      <c r="AE586" s="187">
        <v>-18879</v>
      </c>
      <c r="AF586" s="187">
        <v>-93669</v>
      </c>
      <c r="AG586" s="175">
        <v>11.1</v>
      </c>
      <c r="AH586" s="188">
        <v>565</v>
      </c>
      <c r="AI586" s="92">
        <f t="shared" si="59"/>
        <v>0</v>
      </c>
      <c r="AJ586" s="198">
        <v>-1736</v>
      </c>
      <c r="AK586" s="196">
        <v>-33</v>
      </c>
      <c r="AL586" s="197">
        <v>-17110</v>
      </c>
      <c r="AN586" s="174">
        <f t="shared" si="54"/>
        <v>-54502.879999999997</v>
      </c>
      <c r="AO586" s="174">
        <f t="shared" si="55"/>
        <v>-0.12000000000261934</v>
      </c>
      <c r="AQ586" s="92">
        <f t="shared" si="56"/>
        <v>7763.9999999999945</v>
      </c>
      <c r="AR586" s="92">
        <f t="shared" si="57"/>
        <v>0</v>
      </c>
      <c r="AS586" s="92">
        <f t="shared" si="58"/>
        <v>-227281</v>
      </c>
      <c r="AU586" s="233">
        <v>-363</v>
      </c>
      <c r="AV586" s="234">
        <v>-363</v>
      </c>
      <c r="AW586" s="234">
        <v>-33</v>
      </c>
      <c r="AX586" s="235">
        <v>-330</v>
      </c>
      <c r="AY586" s="233">
        <v>-33</v>
      </c>
      <c r="AZ586" s="234">
        <v>-33</v>
      </c>
      <c r="BA586" s="234">
        <v>-33</v>
      </c>
      <c r="BB586" s="234">
        <v>-33</v>
      </c>
      <c r="BC586" s="234">
        <v>-33</v>
      </c>
      <c r="BD586" s="235">
        <v>-165</v>
      </c>
      <c r="BE586" s="233">
        <v>-189918</v>
      </c>
      <c r="BF586" s="234">
        <v>-189918</v>
      </c>
      <c r="BG586" s="234">
        <v>-17110</v>
      </c>
      <c r="BH586" s="235">
        <v>-172808</v>
      </c>
      <c r="BI586" s="233">
        <v>-17110</v>
      </c>
      <c r="BJ586" s="234">
        <v>-17110</v>
      </c>
      <c r="BK586" s="234">
        <v>-17110</v>
      </c>
      <c r="BL586" s="234">
        <v>-17110</v>
      </c>
      <c r="BM586" s="234">
        <v>-17110</v>
      </c>
      <c r="BN586" s="235">
        <v>-87258</v>
      </c>
      <c r="BO586" s="233">
        <v>-18398</v>
      </c>
      <c r="BP586" s="234">
        <v>-16662</v>
      </c>
      <c r="BQ586" s="234">
        <v>-1736</v>
      </c>
      <c r="BR586" s="235">
        <v>-14926</v>
      </c>
      <c r="BS586" s="233">
        <v>-1736</v>
      </c>
      <c r="BT586" s="234">
        <v>-1736</v>
      </c>
      <c r="BU586" s="234">
        <v>-1736</v>
      </c>
      <c r="BV586" s="234">
        <v>-1736</v>
      </c>
      <c r="BW586" s="234">
        <v>-1736</v>
      </c>
      <c r="BX586" s="235">
        <v>-6246</v>
      </c>
    </row>
    <row r="587" spans="1:76">
      <c r="A587" s="186" t="s">
        <v>1399</v>
      </c>
      <c r="B587" s="187">
        <v>0</v>
      </c>
      <c r="C587" s="187">
        <v>0</v>
      </c>
      <c r="D587" s="186">
        <v>0</v>
      </c>
      <c r="E587" s="186">
        <v>0</v>
      </c>
      <c r="F587" s="187">
        <v>0</v>
      </c>
      <c r="G587" s="187">
        <v>0</v>
      </c>
      <c r="H587" s="195">
        <v>0</v>
      </c>
      <c r="I587" s="187">
        <v>0</v>
      </c>
      <c r="J587" s="187">
        <v>0</v>
      </c>
      <c r="K587" s="187">
        <v>0</v>
      </c>
      <c r="L587" s="187">
        <v>0</v>
      </c>
      <c r="M587" s="187">
        <v>0</v>
      </c>
      <c r="N587" s="187">
        <v>0</v>
      </c>
      <c r="O587" s="187">
        <v>0</v>
      </c>
      <c r="P587" s="187">
        <v>0</v>
      </c>
      <c r="Q587" s="187">
        <v>0</v>
      </c>
      <c r="R587" s="187">
        <v>0</v>
      </c>
      <c r="S587" s="187">
        <v>0</v>
      </c>
      <c r="T587" s="187">
        <v>0</v>
      </c>
      <c r="U587" s="187">
        <v>0</v>
      </c>
      <c r="V587" s="187">
        <v>0</v>
      </c>
      <c r="W587" s="187">
        <v>0</v>
      </c>
      <c r="X587" s="187">
        <v>0</v>
      </c>
      <c r="Y587" s="187">
        <v>0</v>
      </c>
      <c r="Z587" s="187">
        <v>0</v>
      </c>
      <c r="AA587" s="187">
        <v>0</v>
      </c>
      <c r="AB587" s="187">
        <v>0</v>
      </c>
      <c r="AC587" s="187">
        <v>0</v>
      </c>
      <c r="AD587" s="187">
        <v>0</v>
      </c>
      <c r="AE587" s="187">
        <v>0</v>
      </c>
      <c r="AF587" s="187">
        <v>0</v>
      </c>
      <c r="AG587" s="175">
        <v>1</v>
      </c>
      <c r="AH587" s="188">
        <v>531</v>
      </c>
      <c r="AI587" s="92">
        <f t="shared" si="59"/>
        <v>0</v>
      </c>
      <c r="AJ587" s="198">
        <v>0</v>
      </c>
      <c r="AK587" s="196">
        <v>0</v>
      </c>
      <c r="AL587" s="197">
        <v>0</v>
      </c>
      <c r="AN587" s="174">
        <f t="shared" si="54"/>
        <v>0</v>
      </c>
      <c r="AO587" s="174">
        <f t="shared" si="55"/>
        <v>0</v>
      </c>
      <c r="AQ587" s="92">
        <f t="shared" si="56"/>
        <v>0</v>
      </c>
      <c r="AR587" s="92">
        <f t="shared" si="57"/>
        <v>0</v>
      </c>
      <c r="AS587" s="92">
        <f t="shared" si="58"/>
        <v>0</v>
      </c>
      <c r="AU587" s="233">
        <v>0</v>
      </c>
      <c r="AV587" s="234">
        <v>0</v>
      </c>
      <c r="AW587" s="234">
        <v>0</v>
      </c>
      <c r="AX587" s="235">
        <v>0</v>
      </c>
      <c r="AY587" s="233">
        <v>0</v>
      </c>
      <c r="AZ587" s="234">
        <v>0</v>
      </c>
      <c r="BA587" s="234">
        <v>0</v>
      </c>
      <c r="BB587" s="234">
        <v>0</v>
      </c>
      <c r="BC587" s="234">
        <v>0</v>
      </c>
      <c r="BD587" s="235">
        <v>0</v>
      </c>
      <c r="BE587" s="233">
        <v>0</v>
      </c>
      <c r="BF587" s="234">
        <v>0</v>
      </c>
      <c r="BG587" s="234">
        <v>0</v>
      </c>
      <c r="BH587" s="235">
        <v>0</v>
      </c>
      <c r="BI587" s="233">
        <v>0</v>
      </c>
      <c r="BJ587" s="234">
        <v>0</v>
      </c>
      <c r="BK587" s="234">
        <v>0</v>
      </c>
      <c r="BL587" s="234">
        <v>0</v>
      </c>
      <c r="BM587" s="234">
        <v>0</v>
      </c>
      <c r="BN587" s="235">
        <v>0</v>
      </c>
      <c r="BO587" s="233">
        <v>0</v>
      </c>
      <c r="BP587" s="234">
        <v>0</v>
      </c>
      <c r="BQ587" s="234">
        <v>0</v>
      </c>
      <c r="BR587" s="235">
        <v>0</v>
      </c>
      <c r="BS587" s="233">
        <v>0</v>
      </c>
      <c r="BT587" s="234">
        <v>0</v>
      </c>
      <c r="BU587" s="234">
        <v>0</v>
      </c>
      <c r="BV587" s="234">
        <v>0</v>
      </c>
      <c r="BW587" s="234">
        <v>0</v>
      </c>
      <c r="BX587" s="235">
        <v>0</v>
      </c>
    </row>
    <row r="588" spans="1:76">
      <c r="A588" s="186" t="s">
        <v>1400</v>
      </c>
      <c r="B588" s="187">
        <v>0</v>
      </c>
      <c r="C588" s="187">
        <v>0</v>
      </c>
      <c r="D588" s="186">
        <v>0</v>
      </c>
      <c r="E588" s="186">
        <v>0</v>
      </c>
      <c r="F588" s="187">
        <v>0</v>
      </c>
      <c r="G588" s="187">
        <v>0</v>
      </c>
      <c r="H588" s="195">
        <v>0</v>
      </c>
      <c r="I588" s="187">
        <v>0</v>
      </c>
      <c r="J588" s="187">
        <v>0</v>
      </c>
      <c r="K588" s="187">
        <v>0</v>
      </c>
      <c r="L588" s="187">
        <v>0</v>
      </c>
      <c r="M588" s="187">
        <v>0</v>
      </c>
      <c r="N588" s="187">
        <v>0</v>
      </c>
      <c r="O588" s="187">
        <v>0</v>
      </c>
      <c r="P588" s="187">
        <v>0</v>
      </c>
      <c r="Q588" s="187">
        <v>0</v>
      </c>
      <c r="R588" s="187">
        <v>0</v>
      </c>
      <c r="S588" s="187">
        <v>0</v>
      </c>
      <c r="T588" s="187">
        <v>0</v>
      </c>
      <c r="U588" s="187">
        <v>0</v>
      </c>
      <c r="V588" s="187">
        <v>0</v>
      </c>
      <c r="W588" s="187">
        <v>0</v>
      </c>
      <c r="X588" s="187">
        <v>0</v>
      </c>
      <c r="Y588" s="187">
        <v>0</v>
      </c>
      <c r="Z588" s="187">
        <v>0</v>
      </c>
      <c r="AA588" s="187">
        <v>0</v>
      </c>
      <c r="AB588" s="187">
        <v>0</v>
      </c>
      <c r="AC588" s="187">
        <v>0</v>
      </c>
      <c r="AD588" s="187">
        <v>0</v>
      </c>
      <c r="AE588" s="187">
        <v>0</v>
      </c>
      <c r="AF588" s="187">
        <v>0</v>
      </c>
      <c r="AG588" s="175">
        <v>1</v>
      </c>
      <c r="AH588" s="188">
        <v>38</v>
      </c>
      <c r="AI588" s="92">
        <f t="shared" si="59"/>
        <v>0</v>
      </c>
      <c r="AJ588" s="198">
        <v>0</v>
      </c>
      <c r="AK588" s="196">
        <v>0</v>
      </c>
      <c r="AL588" s="197">
        <v>0</v>
      </c>
      <c r="AN588" s="174">
        <f t="shared" si="54"/>
        <v>0</v>
      </c>
      <c r="AO588" s="174">
        <f t="shared" si="55"/>
        <v>0</v>
      </c>
      <c r="AQ588" s="92">
        <f t="shared" si="56"/>
        <v>0</v>
      </c>
      <c r="AR588" s="92">
        <f t="shared" si="57"/>
        <v>0</v>
      </c>
      <c r="AS588" s="92">
        <f t="shared" si="58"/>
        <v>0</v>
      </c>
      <c r="AU588" s="233">
        <v>0</v>
      </c>
      <c r="AV588" s="234">
        <v>0</v>
      </c>
      <c r="AW588" s="234">
        <v>0</v>
      </c>
      <c r="AX588" s="235">
        <v>0</v>
      </c>
      <c r="AY588" s="233">
        <v>0</v>
      </c>
      <c r="AZ588" s="234">
        <v>0</v>
      </c>
      <c r="BA588" s="234">
        <v>0</v>
      </c>
      <c r="BB588" s="234">
        <v>0</v>
      </c>
      <c r="BC588" s="234">
        <v>0</v>
      </c>
      <c r="BD588" s="235">
        <v>0</v>
      </c>
      <c r="BE588" s="233">
        <v>0</v>
      </c>
      <c r="BF588" s="234">
        <v>0</v>
      </c>
      <c r="BG588" s="234">
        <v>0</v>
      </c>
      <c r="BH588" s="235">
        <v>0</v>
      </c>
      <c r="BI588" s="233">
        <v>0</v>
      </c>
      <c r="BJ588" s="234">
        <v>0</v>
      </c>
      <c r="BK588" s="234">
        <v>0</v>
      </c>
      <c r="BL588" s="234">
        <v>0</v>
      </c>
      <c r="BM588" s="234">
        <v>0</v>
      </c>
      <c r="BN588" s="235">
        <v>0</v>
      </c>
      <c r="BO588" s="233">
        <v>0</v>
      </c>
      <c r="BP588" s="234">
        <v>0</v>
      </c>
      <c r="BQ588" s="234">
        <v>0</v>
      </c>
      <c r="BR588" s="235">
        <v>0</v>
      </c>
      <c r="BS588" s="233">
        <v>0</v>
      </c>
      <c r="BT588" s="234">
        <v>0</v>
      </c>
      <c r="BU588" s="234">
        <v>0</v>
      </c>
      <c r="BV588" s="234">
        <v>0</v>
      </c>
      <c r="BW588" s="234">
        <v>0</v>
      </c>
      <c r="BX588" s="235">
        <v>0</v>
      </c>
    </row>
    <row r="589" spans="1:76">
      <c r="A589" s="186" t="s">
        <v>1401</v>
      </c>
      <c r="B589" s="187">
        <v>0</v>
      </c>
      <c r="C589" s="187">
        <v>0</v>
      </c>
      <c r="D589" s="186">
        <v>5</v>
      </c>
      <c r="E589" s="186">
        <v>5</v>
      </c>
      <c r="F589" s="187">
        <v>2979</v>
      </c>
      <c r="G589" s="187">
        <v>1124</v>
      </c>
      <c r="H589" s="195">
        <v>1147</v>
      </c>
      <c r="I589" s="187">
        <v>0.73000000000000043</v>
      </c>
      <c r="J589" s="187">
        <v>641</v>
      </c>
      <c r="K589" s="187">
        <v>3221</v>
      </c>
      <c r="L589" s="187">
        <v>2774</v>
      </c>
      <c r="M589" s="187">
        <v>2657</v>
      </c>
      <c r="N589" s="187">
        <v>3384</v>
      </c>
      <c r="O589" s="187">
        <v>996</v>
      </c>
      <c r="P589" s="187">
        <v>75.14</v>
      </c>
      <c r="Q589" s="187">
        <v>0</v>
      </c>
      <c r="R589" s="187">
        <v>707</v>
      </c>
      <c r="S589" s="187">
        <v>78</v>
      </c>
      <c r="T589" s="187">
        <v>1.1400000000000006</v>
      </c>
      <c r="U589" s="187">
        <v>0</v>
      </c>
      <c r="V589" s="187">
        <v>76</v>
      </c>
      <c r="W589" s="187">
        <v>0</v>
      </c>
      <c r="X589" s="187">
        <v>57</v>
      </c>
      <c r="Y589" s="187">
        <v>629</v>
      </c>
      <c r="Z589" s="187">
        <v>69</v>
      </c>
      <c r="AA589" s="187">
        <v>76</v>
      </c>
      <c r="AB589" s="187">
        <v>76</v>
      </c>
      <c r="AC589" s="187">
        <v>76</v>
      </c>
      <c r="AD589" s="187">
        <v>76</v>
      </c>
      <c r="AE589" s="187">
        <v>76</v>
      </c>
      <c r="AF589" s="187">
        <v>261</v>
      </c>
      <c r="AG589" s="175">
        <v>9.1</v>
      </c>
      <c r="AH589" s="188">
        <v>569</v>
      </c>
      <c r="AI589" s="92">
        <f t="shared" si="59"/>
        <v>0</v>
      </c>
      <c r="AJ589" s="198">
        <v>-11</v>
      </c>
      <c r="AK589" s="196">
        <v>9</v>
      </c>
      <c r="AL589" s="197">
        <v>78</v>
      </c>
      <c r="AN589" s="174">
        <f t="shared" si="54"/>
        <v>1147.1400000000001</v>
      </c>
      <c r="AO589" s="174">
        <f t="shared" si="55"/>
        <v>-0.14000000000010004</v>
      </c>
      <c r="AQ589" s="92">
        <f t="shared" si="56"/>
        <v>2979.0000000000005</v>
      </c>
      <c r="AR589" s="92">
        <f t="shared" si="57"/>
        <v>0</v>
      </c>
      <c r="AS589" s="92">
        <f t="shared" si="58"/>
        <v>1855</v>
      </c>
      <c r="AU589" s="233">
        <v>78</v>
      </c>
      <c r="AV589" s="234">
        <v>78</v>
      </c>
      <c r="AW589" s="234">
        <v>9</v>
      </c>
      <c r="AX589" s="235">
        <v>69</v>
      </c>
      <c r="AY589" s="233">
        <v>9</v>
      </c>
      <c r="AZ589" s="234">
        <v>9</v>
      </c>
      <c r="BA589" s="234">
        <v>9</v>
      </c>
      <c r="BB589" s="234">
        <v>9</v>
      </c>
      <c r="BC589" s="234">
        <v>9</v>
      </c>
      <c r="BD589" s="235">
        <v>24</v>
      </c>
      <c r="BE589" s="233">
        <v>707</v>
      </c>
      <c r="BF589" s="234">
        <v>707</v>
      </c>
      <c r="BG589" s="234">
        <v>78</v>
      </c>
      <c r="BH589" s="235">
        <v>629</v>
      </c>
      <c r="BI589" s="233">
        <v>78</v>
      </c>
      <c r="BJ589" s="234">
        <v>78</v>
      </c>
      <c r="BK589" s="234">
        <v>78</v>
      </c>
      <c r="BL589" s="234">
        <v>78</v>
      </c>
      <c r="BM589" s="234">
        <v>78</v>
      </c>
      <c r="BN589" s="235">
        <v>239</v>
      </c>
      <c r="BO589" s="233">
        <v>-79</v>
      </c>
      <c r="BP589" s="234">
        <v>-68</v>
      </c>
      <c r="BQ589" s="234">
        <v>-11</v>
      </c>
      <c r="BR589" s="235">
        <v>-57</v>
      </c>
      <c r="BS589" s="233">
        <v>-11</v>
      </c>
      <c r="BT589" s="234">
        <v>-11</v>
      </c>
      <c r="BU589" s="234">
        <v>-11</v>
      </c>
      <c r="BV589" s="234">
        <v>-11</v>
      </c>
      <c r="BW589" s="234">
        <v>-11</v>
      </c>
      <c r="BX589" s="235">
        <v>-2</v>
      </c>
    </row>
    <row r="590" spans="1:76">
      <c r="A590" s="51" t="s">
        <v>713</v>
      </c>
      <c r="B590" s="187">
        <v>0</v>
      </c>
      <c r="C590" s="187">
        <v>0</v>
      </c>
      <c r="D590" s="186">
        <v>0</v>
      </c>
      <c r="E590" s="186">
        <v>0</v>
      </c>
      <c r="F590" s="187">
        <v>0</v>
      </c>
      <c r="G590" s="187">
        <v>2637</v>
      </c>
      <c r="H590" s="195">
        <v>-2654</v>
      </c>
      <c r="I590" s="187">
        <v>0</v>
      </c>
      <c r="J590" s="187">
        <v>-251</v>
      </c>
      <c r="K590" s="187">
        <v>0</v>
      </c>
      <c r="L590" s="187">
        <v>0</v>
      </c>
      <c r="M590" s="187">
        <v>0</v>
      </c>
      <c r="N590" s="187">
        <v>0</v>
      </c>
      <c r="O590" s="187">
        <v>246</v>
      </c>
      <c r="P590" s="187">
        <v>103</v>
      </c>
      <c r="Q590" s="187">
        <v>0</v>
      </c>
      <c r="R590" s="187">
        <v>-2986</v>
      </c>
      <c r="S590" s="187">
        <v>0</v>
      </c>
      <c r="T590" s="187">
        <v>0</v>
      </c>
      <c r="U590" s="187">
        <v>0</v>
      </c>
      <c r="V590" s="187">
        <v>-3003</v>
      </c>
      <c r="W590" s="187">
        <v>0</v>
      </c>
      <c r="X590" s="187">
        <v>251</v>
      </c>
      <c r="Y590" s="187">
        <v>0</v>
      </c>
      <c r="Z590" s="187">
        <v>0</v>
      </c>
      <c r="AA590" s="187">
        <v>-17</v>
      </c>
      <c r="AB590" s="187">
        <v>-17</v>
      </c>
      <c r="AC590" s="187">
        <v>-17</v>
      </c>
      <c r="AD590" s="187">
        <v>-17</v>
      </c>
      <c r="AE590" s="187">
        <v>-17</v>
      </c>
      <c r="AF590" s="187">
        <v>-166</v>
      </c>
      <c r="AG590" s="175">
        <v>1</v>
      </c>
      <c r="AH590" s="188">
        <v>532</v>
      </c>
      <c r="AI590" s="92">
        <f t="shared" si="59"/>
        <v>0</v>
      </c>
      <c r="AJ590" s="198">
        <v>-17</v>
      </c>
      <c r="AK590" s="196">
        <v>0</v>
      </c>
      <c r="AL590" s="197">
        <v>-2986</v>
      </c>
      <c r="AN590" s="174">
        <f t="shared" si="54"/>
        <v>-2654</v>
      </c>
      <c r="AO590" s="174">
        <f t="shared" si="55"/>
        <v>0</v>
      </c>
      <c r="AQ590" s="92">
        <f t="shared" si="56"/>
        <v>0</v>
      </c>
      <c r="AR590" s="92">
        <f t="shared" si="57"/>
        <v>0</v>
      </c>
      <c r="AS590" s="92">
        <f t="shared" si="58"/>
        <v>-2637</v>
      </c>
      <c r="AU590" s="233">
        <v>0</v>
      </c>
      <c r="AV590" s="234">
        <v>0</v>
      </c>
      <c r="AW590" s="234">
        <v>0</v>
      </c>
      <c r="AX590" s="235">
        <v>0</v>
      </c>
      <c r="AY590" s="233">
        <v>0</v>
      </c>
      <c r="AZ590" s="234">
        <v>0</v>
      </c>
      <c r="BA590" s="234">
        <v>0</v>
      </c>
      <c r="BB590" s="234">
        <v>0</v>
      </c>
      <c r="BC590" s="234">
        <v>0</v>
      </c>
      <c r="BD590" s="235">
        <v>0</v>
      </c>
      <c r="BE590" s="233">
        <v>-2986</v>
      </c>
      <c r="BF590" s="234">
        <v>-2986</v>
      </c>
      <c r="BG590" s="234">
        <v>-2986</v>
      </c>
      <c r="BH590" s="235">
        <v>0</v>
      </c>
      <c r="BI590" s="233">
        <v>0</v>
      </c>
      <c r="BJ590" s="234">
        <v>0</v>
      </c>
      <c r="BK590" s="234">
        <v>0</v>
      </c>
      <c r="BL590" s="234">
        <v>0</v>
      </c>
      <c r="BM590" s="234">
        <v>0</v>
      </c>
      <c r="BN590" s="235">
        <v>0</v>
      </c>
      <c r="BO590" s="233">
        <v>-285</v>
      </c>
      <c r="BP590" s="234">
        <v>-268</v>
      </c>
      <c r="BQ590" s="234">
        <v>-17</v>
      </c>
      <c r="BR590" s="235">
        <v>-251</v>
      </c>
      <c r="BS590" s="233">
        <v>-17</v>
      </c>
      <c r="BT590" s="234">
        <v>-17</v>
      </c>
      <c r="BU590" s="234">
        <v>-17</v>
      </c>
      <c r="BV590" s="234">
        <v>-17</v>
      </c>
      <c r="BW590" s="234">
        <v>-17</v>
      </c>
      <c r="BX590" s="235">
        <v>-166</v>
      </c>
    </row>
    <row r="591" spans="1:76">
      <c r="A591" s="186" t="s">
        <v>1402</v>
      </c>
      <c r="B591" s="187">
        <v>0</v>
      </c>
      <c r="C591" s="187">
        <v>0</v>
      </c>
      <c r="D591" s="186">
        <v>3</v>
      </c>
      <c r="E591" s="186">
        <v>3</v>
      </c>
      <c r="F591" s="187">
        <v>8656</v>
      </c>
      <c r="G591" s="187">
        <v>6828</v>
      </c>
      <c r="H591" s="195">
        <v>1076</v>
      </c>
      <c r="I591" s="187">
        <v>4.5200000000000031</v>
      </c>
      <c r="J591" s="187">
        <v>507</v>
      </c>
      <c r="K591" s="187">
        <v>9169</v>
      </c>
      <c r="L591" s="187">
        <v>8157</v>
      </c>
      <c r="M591" s="187">
        <v>7824</v>
      </c>
      <c r="N591" s="187">
        <v>9582</v>
      </c>
      <c r="O591" s="187">
        <v>734</v>
      </c>
      <c r="P591" s="187">
        <v>269.04000000000002</v>
      </c>
      <c r="Q591" s="187">
        <v>0</v>
      </c>
      <c r="R591" s="187">
        <v>254</v>
      </c>
      <c r="S591" s="187">
        <v>571</v>
      </c>
      <c r="T591" s="187">
        <v>4.0000000000000924E-2</v>
      </c>
      <c r="U591" s="187">
        <v>0</v>
      </c>
      <c r="V591" s="187">
        <v>73</v>
      </c>
      <c r="W591" s="187">
        <v>0</v>
      </c>
      <c r="X591" s="187">
        <v>215</v>
      </c>
      <c r="Y591" s="187">
        <v>222</v>
      </c>
      <c r="Z591" s="187">
        <v>500</v>
      </c>
      <c r="AA591" s="187">
        <v>73</v>
      </c>
      <c r="AB591" s="187">
        <v>73</v>
      </c>
      <c r="AC591" s="187">
        <v>73</v>
      </c>
      <c r="AD591" s="187">
        <v>73</v>
      </c>
      <c r="AE591" s="187">
        <v>73</v>
      </c>
      <c r="AF591" s="187">
        <v>142</v>
      </c>
      <c r="AG591" s="175">
        <v>8</v>
      </c>
      <c r="AH591" s="188">
        <v>533</v>
      </c>
      <c r="AI591" s="92">
        <f t="shared" si="59"/>
        <v>0</v>
      </c>
      <c r="AJ591" s="198">
        <v>-30</v>
      </c>
      <c r="AK591" s="196">
        <v>71</v>
      </c>
      <c r="AL591" s="197">
        <v>32</v>
      </c>
      <c r="AN591" s="174">
        <f t="shared" si="54"/>
        <v>1076.04</v>
      </c>
      <c r="AO591" s="174">
        <f t="shared" si="55"/>
        <v>-3.999999999996362E-2</v>
      </c>
      <c r="AQ591" s="92">
        <f t="shared" si="56"/>
        <v>8656</v>
      </c>
      <c r="AR591" s="92">
        <f t="shared" si="57"/>
        <v>0</v>
      </c>
      <c r="AS591" s="92">
        <f t="shared" si="58"/>
        <v>1828</v>
      </c>
      <c r="AU591" s="233">
        <v>571</v>
      </c>
      <c r="AV591" s="234">
        <v>571</v>
      </c>
      <c r="AW591" s="234">
        <v>71</v>
      </c>
      <c r="AX591" s="235">
        <v>500</v>
      </c>
      <c r="AY591" s="233">
        <v>71</v>
      </c>
      <c r="AZ591" s="234">
        <v>71</v>
      </c>
      <c r="BA591" s="234">
        <v>71</v>
      </c>
      <c r="BB591" s="234">
        <v>71</v>
      </c>
      <c r="BC591" s="234">
        <v>71</v>
      </c>
      <c r="BD591" s="235">
        <v>145</v>
      </c>
      <c r="BE591" s="233">
        <v>254</v>
      </c>
      <c r="BF591" s="234">
        <v>254</v>
      </c>
      <c r="BG591" s="234">
        <v>32</v>
      </c>
      <c r="BH591" s="235">
        <v>222</v>
      </c>
      <c r="BI591" s="233">
        <v>32</v>
      </c>
      <c r="BJ591" s="234">
        <v>32</v>
      </c>
      <c r="BK591" s="234">
        <v>32</v>
      </c>
      <c r="BL591" s="234">
        <v>32</v>
      </c>
      <c r="BM591" s="234">
        <v>32</v>
      </c>
      <c r="BN591" s="235">
        <v>62</v>
      </c>
      <c r="BO591" s="233">
        <v>-275</v>
      </c>
      <c r="BP591" s="234">
        <v>-245</v>
      </c>
      <c r="BQ591" s="234">
        <v>-30</v>
      </c>
      <c r="BR591" s="235">
        <v>-215</v>
      </c>
      <c r="BS591" s="233">
        <v>-30</v>
      </c>
      <c r="BT591" s="234">
        <v>-30</v>
      </c>
      <c r="BU591" s="234">
        <v>-30</v>
      </c>
      <c r="BV591" s="234">
        <v>-30</v>
      </c>
      <c r="BW591" s="234">
        <v>-30</v>
      </c>
      <c r="BX591" s="235">
        <v>-65</v>
      </c>
    </row>
    <row r="592" spans="1:76">
      <c r="A592" s="186" t="s">
        <v>1403</v>
      </c>
      <c r="B592" s="187">
        <v>0</v>
      </c>
      <c r="C592" s="187">
        <v>0</v>
      </c>
      <c r="D592" s="186">
        <v>3</v>
      </c>
      <c r="E592" s="186">
        <v>5</v>
      </c>
      <c r="F592" s="187">
        <v>5298</v>
      </c>
      <c r="G592" s="187">
        <v>20087</v>
      </c>
      <c r="H592" s="195">
        <v>-2834</v>
      </c>
      <c r="I592" s="187">
        <v>391.69999999999982</v>
      </c>
      <c r="J592" s="187">
        <v>-11554</v>
      </c>
      <c r="K592" s="187">
        <v>5343</v>
      </c>
      <c r="L592" s="187">
        <v>5237</v>
      </c>
      <c r="M592" s="187">
        <v>5120</v>
      </c>
      <c r="N592" s="187">
        <v>5481</v>
      </c>
      <c r="O592" s="187">
        <v>1651</v>
      </c>
      <c r="P592" s="187">
        <v>762.24</v>
      </c>
      <c r="Q592" s="187">
        <v>0</v>
      </c>
      <c r="R592" s="187">
        <v>-17196</v>
      </c>
      <c r="S592" s="187">
        <v>635</v>
      </c>
      <c r="T592" s="187">
        <v>641.24</v>
      </c>
      <c r="U592" s="187">
        <v>0</v>
      </c>
      <c r="V592" s="187">
        <v>-5247</v>
      </c>
      <c r="W592" s="187">
        <v>11822</v>
      </c>
      <c r="X592" s="187">
        <v>169</v>
      </c>
      <c r="Y592" s="187">
        <v>0</v>
      </c>
      <c r="Z592" s="187">
        <v>437</v>
      </c>
      <c r="AA592" s="187">
        <v>-5247</v>
      </c>
      <c r="AB592" s="187">
        <v>-5247</v>
      </c>
      <c r="AC592" s="187">
        <v>-1060</v>
      </c>
      <c r="AD592" s="187">
        <v>0</v>
      </c>
      <c r="AE592" s="187">
        <v>0</v>
      </c>
      <c r="AF592" s="187">
        <v>0</v>
      </c>
      <c r="AG592" s="175">
        <v>3.2</v>
      </c>
      <c r="AH592" s="188">
        <v>534</v>
      </c>
      <c r="AI592" s="92">
        <f t="shared" si="59"/>
        <v>0</v>
      </c>
      <c r="AJ592" s="198">
        <v>-71</v>
      </c>
      <c r="AK592" s="196">
        <v>198</v>
      </c>
      <c r="AL592" s="197">
        <v>-5374</v>
      </c>
      <c r="AN592" s="174">
        <f t="shared" si="54"/>
        <v>-2833.76</v>
      </c>
      <c r="AO592" s="174">
        <f t="shared" si="55"/>
        <v>-0.23999999999978172</v>
      </c>
      <c r="AQ592" s="92">
        <f t="shared" si="56"/>
        <v>5298</v>
      </c>
      <c r="AR592" s="92">
        <f t="shared" si="57"/>
        <v>0</v>
      </c>
      <c r="AS592" s="92">
        <f t="shared" si="58"/>
        <v>-14789</v>
      </c>
      <c r="AU592" s="233">
        <v>635</v>
      </c>
      <c r="AV592" s="234">
        <v>635</v>
      </c>
      <c r="AW592" s="234">
        <v>198</v>
      </c>
      <c r="AX592" s="235">
        <v>437</v>
      </c>
      <c r="AY592" s="233">
        <v>198</v>
      </c>
      <c r="AZ592" s="234">
        <v>198</v>
      </c>
      <c r="BA592" s="234">
        <v>41</v>
      </c>
      <c r="BB592" s="234">
        <v>0</v>
      </c>
      <c r="BC592" s="234">
        <v>0</v>
      </c>
      <c r="BD592" s="235">
        <v>0</v>
      </c>
      <c r="BE592" s="233">
        <v>-17196</v>
      </c>
      <c r="BF592" s="234">
        <v>-17196</v>
      </c>
      <c r="BG592" s="234">
        <v>-5374</v>
      </c>
      <c r="BH592" s="235">
        <v>-11822</v>
      </c>
      <c r="BI592" s="233">
        <v>-5374</v>
      </c>
      <c r="BJ592" s="234">
        <v>-5374</v>
      </c>
      <c r="BK592" s="234">
        <v>-1074</v>
      </c>
      <c r="BL592" s="234">
        <v>0</v>
      </c>
      <c r="BM592" s="234">
        <v>0</v>
      </c>
      <c r="BN592" s="235">
        <v>0</v>
      </c>
      <c r="BO592" s="233">
        <v>-311</v>
      </c>
      <c r="BP592" s="234">
        <v>-240</v>
      </c>
      <c r="BQ592" s="234">
        <v>-71</v>
      </c>
      <c r="BR592" s="235">
        <v>-169</v>
      </c>
      <c r="BS592" s="233">
        <v>-71</v>
      </c>
      <c r="BT592" s="234">
        <v>-71</v>
      </c>
      <c r="BU592" s="234">
        <v>-27</v>
      </c>
      <c r="BV592" s="234">
        <v>0</v>
      </c>
      <c r="BW592" s="234">
        <v>0</v>
      </c>
      <c r="BX592" s="235">
        <v>0</v>
      </c>
    </row>
    <row r="593" spans="1:76">
      <c r="A593" s="186" t="s">
        <v>1404</v>
      </c>
      <c r="B593" s="187">
        <v>0</v>
      </c>
      <c r="C593" s="187">
        <v>0</v>
      </c>
      <c r="D593" s="186">
        <v>0</v>
      </c>
      <c r="E593" s="186">
        <v>0</v>
      </c>
      <c r="F593" s="187">
        <v>0</v>
      </c>
      <c r="G593" s="187">
        <v>0</v>
      </c>
      <c r="H593" s="195">
        <v>0</v>
      </c>
      <c r="I593" s="187">
        <v>0</v>
      </c>
      <c r="J593" s="187">
        <v>0</v>
      </c>
      <c r="K593" s="187">
        <v>0</v>
      </c>
      <c r="L593" s="187">
        <v>0</v>
      </c>
      <c r="M593" s="187">
        <v>0</v>
      </c>
      <c r="N593" s="187">
        <v>0</v>
      </c>
      <c r="O593" s="187">
        <v>0</v>
      </c>
      <c r="P593" s="187">
        <v>0</v>
      </c>
      <c r="Q593" s="187">
        <v>0</v>
      </c>
      <c r="R593" s="187">
        <v>0</v>
      </c>
      <c r="S593" s="187">
        <v>0</v>
      </c>
      <c r="T593" s="187">
        <v>0</v>
      </c>
      <c r="U593" s="187">
        <v>0</v>
      </c>
      <c r="V593" s="187">
        <v>0</v>
      </c>
      <c r="W593" s="187">
        <v>0</v>
      </c>
      <c r="X593" s="187">
        <v>0</v>
      </c>
      <c r="Y593" s="187">
        <v>0</v>
      </c>
      <c r="Z593" s="187">
        <v>0</v>
      </c>
      <c r="AA593" s="187">
        <v>0</v>
      </c>
      <c r="AB593" s="187">
        <v>0</v>
      </c>
      <c r="AC593" s="187">
        <v>0</v>
      </c>
      <c r="AD593" s="187">
        <v>0</v>
      </c>
      <c r="AE593" s="187">
        <v>0</v>
      </c>
      <c r="AF593" s="187">
        <v>0</v>
      </c>
      <c r="AG593" s="175">
        <v>1</v>
      </c>
      <c r="AH593" s="188">
        <v>535</v>
      </c>
      <c r="AI593" s="92">
        <f t="shared" si="59"/>
        <v>0</v>
      </c>
      <c r="AJ593" s="198">
        <v>0</v>
      </c>
      <c r="AK593" s="196">
        <v>0</v>
      </c>
      <c r="AL593" s="197">
        <v>0</v>
      </c>
      <c r="AN593" s="174">
        <f t="shared" si="54"/>
        <v>0</v>
      </c>
      <c r="AO593" s="174">
        <f t="shared" si="55"/>
        <v>0</v>
      </c>
      <c r="AQ593" s="92">
        <f t="shared" si="56"/>
        <v>0</v>
      </c>
      <c r="AR593" s="92">
        <f t="shared" si="57"/>
        <v>0</v>
      </c>
      <c r="AS593" s="92">
        <f t="shared" si="58"/>
        <v>0</v>
      </c>
      <c r="AU593" s="233">
        <v>0</v>
      </c>
      <c r="AV593" s="234">
        <v>0</v>
      </c>
      <c r="AW593" s="234">
        <v>0</v>
      </c>
      <c r="AX593" s="235">
        <v>0</v>
      </c>
      <c r="AY593" s="233">
        <v>0</v>
      </c>
      <c r="AZ593" s="234">
        <v>0</v>
      </c>
      <c r="BA593" s="234">
        <v>0</v>
      </c>
      <c r="BB593" s="234">
        <v>0</v>
      </c>
      <c r="BC593" s="234">
        <v>0</v>
      </c>
      <c r="BD593" s="235">
        <v>0</v>
      </c>
      <c r="BE593" s="233">
        <v>0</v>
      </c>
      <c r="BF593" s="234">
        <v>0</v>
      </c>
      <c r="BG593" s="234">
        <v>0</v>
      </c>
      <c r="BH593" s="235">
        <v>0</v>
      </c>
      <c r="BI593" s="233">
        <v>0</v>
      </c>
      <c r="BJ593" s="234">
        <v>0</v>
      </c>
      <c r="BK593" s="234">
        <v>0</v>
      </c>
      <c r="BL593" s="234">
        <v>0</v>
      </c>
      <c r="BM593" s="234">
        <v>0</v>
      </c>
      <c r="BN593" s="235">
        <v>0</v>
      </c>
      <c r="BO593" s="233">
        <v>0</v>
      </c>
      <c r="BP593" s="234">
        <v>0</v>
      </c>
      <c r="BQ593" s="234">
        <v>0</v>
      </c>
      <c r="BR593" s="235">
        <v>0</v>
      </c>
      <c r="BS593" s="233">
        <v>0</v>
      </c>
      <c r="BT593" s="234">
        <v>0</v>
      </c>
      <c r="BU593" s="234">
        <v>0</v>
      </c>
      <c r="BV593" s="234">
        <v>0</v>
      </c>
      <c r="BW593" s="234">
        <v>0</v>
      </c>
      <c r="BX593" s="235">
        <v>0</v>
      </c>
    </row>
    <row r="594" spans="1:76">
      <c r="A594" s="189" t="s">
        <v>81</v>
      </c>
      <c r="B594" s="190">
        <v>226</v>
      </c>
      <c r="C594" s="190">
        <v>0</v>
      </c>
      <c r="D594" s="190">
        <v>19193</v>
      </c>
      <c r="E594" s="190">
        <v>20971</v>
      </c>
      <c r="F594" s="190">
        <v>53519660</v>
      </c>
      <c r="G594" s="190">
        <v>65498710</v>
      </c>
      <c r="H594" s="190">
        <v>1677453.4899999988</v>
      </c>
      <c r="I594" s="190">
        <v>2176783.2200000002</v>
      </c>
      <c r="J594" s="190">
        <v>-14582997</v>
      </c>
      <c r="K594" s="191">
        <v>57679616</v>
      </c>
      <c r="L594" s="191">
        <v>49620432</v>
      </c>
      <c r="M594" s="191">
        <v>47535993</v>
      </c>
      <c r="N594" s="191">
        <v>60623880</v>
      </c>
      <c r="O594" s="191">
        <v>4729711</v>
      </c>
      <c r="P594" s="191">
        <v>2463662.4900000007</v>
      </c>
      <c r="Q594" s="191">
        <v>-2801760</v>
      </c>
      <c r="R594" s="191">
        <v>-13834233</v>
      </c>
      <c r="S594" s="191">
        <v>-486908</v>
      </c>
      <c r="T594" s="191">
        <v>2049522.4899999998</v>
      </c>
      <c r="U594" s="191">
        <v>-2801760</v>
      </c>
      <c r="V594" s="191">
        <v>-2714160</v>
      </c>
      <c r="W594" s="191">
        <v>13627842</v>
      </c>
      <c r="X594" s="191">
        <v>4297786</v>
      </c>
      <c r="Y594" s="191">
        <v>2096849</v>
      </c>
      <c r="Z594" s="191">
        <v>1245782</v>
      </c>
      <c r="AA594" s="191">
        <v>-1787076</v>
      </c>
      <c r="AB594" s="191">
        <v>-1787016</v>
      </c>
      <c r="AC594" s="191">
        <v>-1782724</v>
      </c>
      <c r="AD594" s="191">
        <v>-1781692</v>
      </c>
      <c r="AE594" s="191">
        <v>-1779683</v>
      </c>
      <c r="AF594" s="191">
        <v>-5664806</v>
      </c>
      <c r="AG594" s="154"/>
      <c r="AH594" s="176"/>
      <c r="AI594" s="174">
        <f>SUM(AI5:AI593)</f>
        <v>0</v>
      </c>
      <c r="AJ594" s="174">
        <f>SUM(AJ5:AJ593)</f>
        <v>-358366</v>
      </c>
      <c r="AK594" s="174">
        <f t="shared" ref="AK594:AO594" si="60">SUM(AK5:AK593)</f>
        <v>-52593</v>
      </c>
      <c r="AL594" s="174">
        <f t="shared" si="60"/>
        <v>-2303237</v>
      </c>
      <c r="AM594" s="174">
        <f t="shared" si="60"/>
        <v>0</v>
      </c>
      <c r="AN594" s="174">
        <f t="shared" si="60"/>
        <v>1677417.4899999986</v>
      </c>
      <c r="AO594" s="174">
        <f t="shared" si="60"/>
        <v>-13.48999999955754</v>
      </c>
      <c r="AU594" s="236">
        <v>-486908</v>
      </c>
      <c r="AV594" s="237">
        <v>-486908</v>
      </c>
      <c r="AW594" s="237">
        <v>-52593</v>
      </c>
      <c r="AX594" s="238">
        <v>-434315</v>
      </c>
      <c r="AY594" s="236">
        <v>-52615</v>
      </c>
      <c r="AZ594" s="237">
        <v>-52892</v>
      </c>
      <c r="BA594" s="237">
        <v>-53295</v>
      </c>
      <c r="BB594" s="237">
        <v>-53667</v>
      </c>
      <c r="BC594" s="237">
        <v>-54605</v>
      </c>
      <c r="BD594" s="238">
        <v>-167241</v>
      </c>
      <c r="BE594" s="236">
        <v>-13834221</v>
      </c>
      <c r="BF594" s="237">
        <v>-13834221</v>
      </c>
      <c r="BG594" s="237">
        <v>-2303237</v>
      </c>
      <c r="BH594" s="238">
        <v>-11530984</v>
      </c>
      <c r="BI594" s="236">
        <v>-1376104</v>
      </c>
      <c r="BJ594" s="237">
        <v>-1375800</v>
      </c>
      <c r="BK594" s="237">
        <v>-1371260</v>
      </c>
      <c r="BL594" s="237">
        <v>-1370092</v>
      </c>
      <c r="BM594" s="237">
        <v>-1369077</v>
      </c>
      <c r="BN594" s="238">
        <v>-4668651</v>
      </c>
      <c r="BO594" s="236">
        <v>-3335174</v>
      </c>
      <c r="BP594" s="237">
        <v>-2976058</v>
      </c>
      <c r="BQ594" s="237">
        <v>-358366</v>
      </c>
      <c r="BR594" s="238">
        <v>-2617692</v>
      </c>
      <c r="BS594" s="236">
        <v>-358355</v>
      </c>
      <c r="BT594" s="237">
        <v>-358322</v>
      </c>
      <c r="BU594" s="237">
        <v>-358166</v>
      </c>
      <c r="BV594" s="237">
        <v>-357931</v>
      </c>
      <c r="BW594" s="237">
        <v>-355999</v>
      </c>
      <c r="BX594" s="238">
        <v>-828919</v>
      </c>
    </row>
  </sheetData>
  <mergeCells count="15">
    <mergeCell ref="A2:H2"/>
    <mergeCell ref="B3:E3"/>
    <mergeCell ref="F3:F4"/>
    <mergeCell ref="G3:G4"/>
    <mergeCell ref="H3:H4"/>
    <mergeCell ref="K3:N3"/>
    <mergeCell ref="O3:T3"/>
    <mergeCell ref="U3:V3"/>
    <mergeCell ref="AU3:BD3"/>
    <mergeCell ref="BE3:BN3"/>
    <mergeCell ref="BO3:BX3"/>
    <mergeCell ref="W3:X3"/>
    <mergeCell ref="Y3:Z3"/>
    <mergeCell ref="AA3:AF3"/>
    <mergeCell ref="AG3:AG4"/>
  </mergeCells>
  <dataValidations count="1">
    <dataValidation type="list" allowBlank="1" showInputMessage="1" showErrorMessage="1" sqref="A5:A593">
      <formula1>$A$5:$A$593</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2"/>
  <sheetViews>
    <sheetView workbookViewId="0">
      <pane xSplit="1" ySplit="4" topLeftCell="N548" activePane="bottomRight" state="frozen"/>
      <selection pane="topRight" activeCell="B1" sqref="B1"/>
      <selection pane="bottomLeft" activeCell="A5" sqref="A5"/>
      <selection pane="bottomRight" activeCell="A571" sqref="A571"/>
    </sheetView>
  </sheetViews>
  <sheetFormatPr defaultRowHeight="15"/>
  <cols>
    <col min="1" max="1" width="22.85546875" customWidth="1"/>
    <col min="4" max="4" width="9.140625" style="53"/>
    <col min="5" max="5" width="9.140625" style="53" customWidth="1"/>
    <col min="6" max="6" width="14.7109375" style="53" customWidth="1"/>
    <col min="7" max="7" width="12.7109375" style="53" customWidth="1"/>
    <col min="8" max="9" width="10.5703125" style="53" bestFit="1" customWidth="1"/>
    <col min="10" max="10" width="11.140625" style="53" bestFit="1" customWidth="1"/>
    <col min="11" max="12" width="13.42578125" style="53" bestFit="1" customWidth="1"/>
    <col min="13" max="13" width="20.5703125" customWidth="1"/>
    <col min="14" max="14" width="13.42578125" bestFit="1" customWidth="1"/>
    <col min="15" max="16" width="12.140625" bestFit="1" customWidth="1"/>
    <col min="19" max="19" width="12.85546875" bestFit="1" customWidth="1"/>
    <col min="20" max="20" width="12.140625" bestFit="1" customWidth="1"/>
    <col min="22" max="22" width="10.28515625" style="74" customWidth="1"/>
    <col min="23" max="23" width="11.140625" bestFit="1" customWidth="1"/>
    <col min="25" max="25" width="12.140625" bestFit="1" customWidth="1"/>
    <col min="28" max="32" width="11.140625" bestFit="1" customWidth="1"/>
    <col min="33" max="33" width="12.85546875" bestFit="1" customWidth="1"/>
    <col min="34" max="34" width="9.140625" style="80"/>
  </cols>
  <sheetData>
    <row r="1" spans="1:35">
      <c r="A1">
        <v>1</v>
      </c>
      <c r="B1">
        <v>2</v>
      </c>
      <c r="C1">
        <v>3</v>
      </c>
      <c r="D1" s="53">
        <v>4</v>
      </c>
      <c r="E1" s="53">
        <v>5</v>
      </c>
      <c r="F1" s="53">
        <v>6</v>
      </c>
      <c r="G1" s="53">
        <v>7</v>
      </c>
      <c r="H1" s="53">
        <v>8</v>
      </c>
      <c r="I1" s="53">
        <v>9</v>
      </c>
      <c r="J1" s="53">
        <v>10</v>
      </c>
      <c r="K1" s="53">
        <v>11</v>
      </c>
      <c r="L1" s="53">
        <v>12</v>
      </c>
      <c r="M1" s="53">
        <v>13</v>
      </c>
      <c r="N1" s="53">
        <v>14</v>
      </c>
      <c r="O1" s="53">
        <v>15</v>
      </c>
      <c r="P1" s="53">
        <v>16</v>
      </c>
      <c r="Q1" s="53">
        <v>17</v>
      </c>
      <c r="R1" s="53">
        <v>18</v>
      </c>
      <c r="S1" s="53">
        <v>19</v>
      </c>
      <c r="T1" s="53">
        <v>20</v>
      </c>
      <c r="U1" s="53">
        <v>21</v>
      </c>
      <c r="V1" s="141">
        <v>22</v>
      </c>
      <c r="W1" s="53">
        <v>23</v>
      </c>
      <c r="X1" s="53">
        <v>24</v>
      </c>
      <c r="Y1" s="53">
        <v>25</v>
      </c>
      <c r="Z1" s="53">
        <v>26</v>
      </c>
      <c r="AA1" s="53">
        <v>27</v>
      </c>
      <c r="AB1" s="53">
        <v>28</v>
      </c>
      <c r="AC1" s="53">
        <v>29</v>
      </c>
      <c r="AD1" s="53">
        <v>30</v>
      </c>
      <c r="AE1" s="53">
        <v>31</v>
      </c>
      <c r="AF1" s="53">
        <v>32</v>
      </c>
      <c r="AG1" s="53">
        <v>33</v>
      </c>
      <c r="AH1" s="53">
        <v>34</v>
      </c>
      <c r="AI1" s="53">
        <v>35</v>
      </c>
    </row>
    <row r="2" spans="1:35" ht="15" customHeight="1">
      <c r="A2" s="317" t="s">
        <v>138</v>
      </c>
      <c r="B2" s="312" t="s">
        <v>729</v>
      </c>
      <c r="C2" s="313"/>
      <c r="D2" s="313"/>
      <c r="E2" s="314"/>
      <c r="F2" s="315" t="s">
        <v>730</v>
      </c>
      <c r="G2" s="315" t="s">
        <v>731</v>
      </c>
      <c r="H2" s="306" t="s">
        <v>732</v>
      </c>
      <c r="I2" s="82"/>
      <c r="J2" s="82"/>
      <c r="K2" s="301" t="s">
        <v>733</v>
      </c>
      <c r="L2" s="302"/>
      <c r="M2" s="302"/>
      <c r="N2" s="303"/>
      <c r="O2" s="299" t="s">
        <v>734</v>
      </c>
      <c r="P2" s="308"/>
      <c r="Q2" s="308"/>
      <c r="R2" s="308"/>
      <c r="S2" s="308"/>
      <c r="T2" s="300"/>
      <c r="U2" s="301" t="s">
        <v>735</v>
      </c>
      <c r="V2" s="302"/>
      <c r="W2" s="303"/>
      <c r="X2" s="299" t="s">
        <v>736</v>
      </c>
      <c r="Y2" s="300"/>
      <c r="Z2" s="299" t="s">
        <v>737</v>
      </c>
      <c r="AA2" s="300"/>
      <c r="AB2" s="301" t="s">
        <v>738</v>
      </c>
      <c r="AC2" s="302"/>
      <c r="AD2" s="302"/>
      <c r="AE2" s="302"/>
      <c r="AF2" s="302"/>
      <c r="AG2" s="303"/>
      <c r="AH2" s="319" t="s">
        <v>739</v>
      </c>
    </row>
    <row r="3" spans="1:35" ht="71.25">
      <c r="A3" s="318"/>
      <c r="B3" s="89" t="s">
        <v>740</v>
      </c>
      <c r="C3" s="89" t="s">
        <v>741</v>
      </c>
      <c r="D3" s="89" t="s">
        <v>742</v>
      </c>
      <c r="E3" s="90" t="s">
        <v>743</v>
      </c>
      <c r="F3" s="316"/>
      <c r="G3" s="316"/>
      <c r="H3" s="307"/>
      <c r="I3" s="83" t="s">
        <v>744</v>
      </c>
      <c r="J3" s="83" t="s">
        <v>745</v>
      </c>
      <c r="K3" s="89" t="s">
        <v>746</v>
      </c>
      <c r="L3" s="89" t="s">
        <v>747</v>
      </c>
      <c r="M3" s="89" t="s">
        <v>748</v>
      </c>
      <c r="N3" s="89" t="s">
        <v>749</v>
      </c>
      <c r="O3" s="84" t="s">
        <v>750</v>
      </c>
      <c r="P3" s="84" t="s">
        <v>96</v>
      </c>
      <c r="Q3" s="84" t="s">
        <v>751</v>
      </c>
      <c r="R3" s="84" t="s">
        <v>752</v>
      </c>
      <c r="S3" s="84" t="s">
        <v>753</v>
      </c>
      <c r="T3" s="84" t="s">
        <v>754</v>
      </c>
      <c r="U3" s="90" t="s">
        <v>755</v>
      </c>
      <c r="V3" s="138" t="s">
        <v>752</v>
      </c>
      <c r="W3" s="90" t="s">
        <v>756</v>
      </c>
      <c r="X3" s="84" t="s">
        <v>752</v>
      </c>
      <c r="Y3" s="84" t="s">
        <v>757</v>
      </c>
      <c r="Z3" s="84" t="s">
        <v>752</v>
      </c>
      <c r="AA3" s="84" t="s">
        <v>757</v>
      </c>
      <c r="AB3" s="90" t="s">
        <v>758</v>
      </c>
      <c r="AC3" s="90" t="s">
        <v>759</v>
      </c>
      <c r="AD3" s="90" t="s">
        <v>760</v>
      </c>
      <c r="AE3" s="90" t="s">
        <v>761</v>
      </c>
      <c r="AF3" s="90" t="s">
        <v>762</v>
      </c>
      <c r="AG3" s="90" t="s">
        <v>87</v>
      </c>
      <c r="AH3" s="320"/>
      <c r="AI3" s="91" t="s">
        <v>763</v>
      </c>
    </row>
    <row r="4" spans="1:35">
      <c r="A4" s="51" t="s">
        <v>139</v>
      </c>
      <c r="B4" s="86">
        <v>0</v>
      </c>
      <c r="C4" s="86">
        <v>0</v>
      </c>
      <c r="D4" s="86">
        <v>0</v>
      </c>
      <c r="E4" s="85">
        <v>0</v>
      </c>
      <c r="F4" s="86">
        <v>0</v>
      </c>
      <c r="G4" s="86">
        <v>0</v>
      </c>
      <c r="H4" s="86">
        <v>0</v>
      </c>
      <c r="I4" s="86">
        <v>0</v>
      </c>
      <c r="J4" s="86">
        <v>0</v>
      </c>
      <c r="K4" s="86">
        <v>0</v>
      </c>
      <c r="L4" s="86">
        <v>0</v>
      </c>
      <c r="M4" s="86">
        <v>0</v>
      </c>
      <c r="N4" s="86">
        <v>0</v>
      </c>
      <c r="O4" s="86">
        <v>0</v>
      </c>
      <c r="P4" s="86">
        <v>0</v>
      </c>
      <c r="Q4" s="86">
        <v>0</v>
      </c>
      <c r="R4" s="86">
        <v>0</v>
      </c>
      <c r="S4" s="86">
        <v>0</v>
      </c>
      <c r="T4" s="86">
        <v>0</v>
      </c>
      <c r="U4" s="86">
        <v>0</v>
      </c>
      <c r="V4" s="140">
        <v>0</v>
      </c>
      <c r="W4" s="86">
        <v>0</v>
      </c>
      <c r="X4" s="86">
        <v>0</v>
      </c>
      <c r="Y4" s="86">
        <v>0</v>
      </c>
      <c r="Z4" s="86">
        <v>0</v>
      </c>
      <c r="AA4" s="86">
        <v>0</v>
      </c>
      <c r="AB4" s="86">
        <v>0</v>
      </c>
      <c r="AC4" s="86">
        <v>0</v>
      </c>
      <c r="AD4" s="86">
        <v>0</v>
      </c>
      <c r="AE4" s="86">
        <v>0</v>
      </c>
      <c r="AF4" s="86">
        <v>0</v>
      </c>
      <c r="AG4" s="86">
        <v>0</v>
      </c>
      <c r="AH4" s="79">
        <v>1</v>
      </c>
      <c r="AI4" s="92">
        <f>O4+P4+Q4+R4+S4-T4</f>
        <v>0</v>
      </c>
    </row>
    <row r="5" spans="1:35">
      <c r="A5" s="51" t="s">
        <v>140</v>
      </c>
      <c r="B5" s="86">
        <v>0</v>
      </c>
      <c r="C5" s="86">
        <v>0</v>
      </c>
      <c r="D5" s="86">
        <v>2</v>
      </c>
      <c r="E5" s="85">
        <v>3</v>
      </c>
      <c r="F5" s="86">
        <v>1016</v>
      </c>
      <c r="G5" s="86">
        <v>850</v>
      </c>
      <c r="H5" s="86">
        <v>257</v>
      </c>
      <c r="I5" s="86">
        <v>0</v>
      </c>
      <c r="J5" s="86">
        <v>-91</v>
      </c>
      <c r="K5" s="86">
        <v>1198</v>
      </c>
      <c r="L5" s="86">
        <v>828</v>
      </c>
      <c r="M5" s="86">
        <v>737</v>
      </c>
      <c r="N5" s="86">
        <v>1373</v>
      </c>
      <c r="O5" s="86">
        <v>235</v>
      </c>
      <c r="P5" s="86">
        <v>32</v>
      </c>
      <c r="Q5" s="86">
        <v>0</v>
      </c>
      <c r="R5" s="86">
        <v>0</v>
      </c>
      <c r="S5" s="86">
        <v>-101</v>
      </c>
      <c r="T5" s="86">
        <v>0</v>
      </c>
      <c r="U5" s="86">
        <v>0</v>
      </c>
      <c r="V5" s="140">
        <v>0</v>
      </c>
      <c r="W5" s="86">
        <v>-10</v>
      </c>
      <c r="X5" s="86">
        <v>0</v>
      </c>
      <c r="Y5" s="86">
        <v>91</v>
      </c>
      <c r="Z5" s="86">
        <v>0</v>
      </c>
      <c r="AA5" s="86">
        <v>0</v>
      </c>
      <c r="AB5" s="86">
        <v>-10</v>
      </c>
      <c r="AC5" s="86">
        <v>-10</v>
      </c>
      <c r="AD5" s="86">
        <v>-10</v>
      </c>
      <c r="AE5" s="86">
        <v>-10</v>
      </c>
      <c r="AF5" s="86">
        <v>-10</v>
      </c>
      <c r="AG5" s="86">
        <v>-41</v>
      </c>
      <c r="AH5" s="79">
        <v>10.199999999999999</v>
      </c>
      <c r="AI5" s="92">
        <f t="shared" ref="AI5:AI68" si="0">O5+P5+Q5+R5+S5-T5</f>
        <v>166</v>
      </c>
    </row>
    <row r="6" spans="1:35">
      <c r="A6" s="51" t="s">
        <v>141</v>
      </c>
      <c r="B6" s="86">
        <v>0</v>
      </c>
      <c r="C6" s="86">
        <v>0</v>
      </c>
      <c r="D6" s="86">
        <v>0</v>
      </c>
      <c r="E6" s="85">
        <v>0</v>
      </c>
      <c r="F6" s="86">
        <v>0</v>
      </c>
      <c r="G6" s="86">
        <v>0</v>
      </c>
      <c r="H6" s="86">
        <v>0</v>
      </c>
      <c r="I6" s="86">
        <v>0</v>
      </c>
      <c r="J6" s="86">
        <v>0</v>
      </c>
      <c r="K6" s="86">
        <v>0</v>
      </c>
      <c r="L6" s="86">
        <v>0</v>
      </c>
      <c r="M6" s="86">
        <v>0</v>
      </c>
      <c r="N6" s="86">
        <v>0</v>
      </c>
      <c r="O6" s="86">
        <v>0</v>
      </c>
      <c r="P6" s="86">
        <v>0</v>
      </c>
      <c r="Q6" s="86">
        <v>0</v>
      </c>
      <c r="R6" s="86">
        <v>0</v>
      </c>
      <c r="S6" s="86">
        <v>0</v>
      </c>
      <c r="T6" s="86">
        <v>0</v>
      </c>
      <c r="U6" s="86">
        <v>0</v>
      </c>
      <c r="V6" s="140">
        <v>0</v>
      </c>
      <c r="W6" s="86">
        <v>0</v>
      </c>
      <c r="X6" s="86">
        <v>0</v>
      </c>
      <c r="Y6" s="86">
        <v>0</v>
      </c>
      <c r="Z6" s="86">
        <v>0</v>
      </c>
      <c r="AA6" s="86">
        <v>0</v>
      </c>
      <c r="AB6" s="86">
        <v>0</v>
      </c>
      <c r="AC6" s="86">
        <v>0</v>
      </c>
      <c r="AD6" s="86">
        <v>0</v>
      </c>
      <c r="AE6" s="86">
        <v>0</v>
      </c>
      <c r="AF6" s="86">
        <v>0</v>
      </c>
      <c r="AG6" s="86">
        <v>0</v>
      </c>
      <c r="AH6" s="79">
        <v>1</v>
      </c>
      <c r="AI6" s="92">
        <f t="shared" si="0"/>
        <v>0</v>
      </c>
    </row>
    <row r="7" spans="1:35">
      <c r="A7" s="51" t="s">
        <v>142</v>
      </c>
      <c r="B7" s="86">
        <v>0</v>
      </c>
      <c r="C7" s="86">
        <v>0</v>
      </c>
      <c r="D7" s="86">
        <v>1</v>
      </c>
      <c r="E7" s="85">
        <v>1</v>
      </c>
      <c r="F7" s="86">
        <v>2356</v>
      </c>
      <c r="G7" s="86">
        <v>2019</v>
      </c>
      <c r="H7" s="86">
        <v>302</v>
      </c>
      <c r="I7" s="86">
        <v>124.93</v>
      </c>
      <c r="J7" s="86">
        <v>35</v>
      </c>
      <c r="K7" s="86">
        <v>2274</v>
      </c>
      <c r="L7" s="86">
        <v>2411</v>
      </c>
      <c r="M7" s="86">
        <v>2272</v>
      </c>
      <c r="N7" s="86">
        <v>2447</v>
      </c>
      <c r="O7" s="86">
        <v>223</v>
      </c>
      <c r="P7" s="86">
        <v>65</v>
      </c>
      <c r="Q7" s="86">
        <v>0</v>
      </c>
      <c r="R7" s="86">
        <v>0</v>
      </c>
      <c r="S7" s="86">
        <v>49</v>
      </c>
      <c r="T7" s="86">
        <v>0</v>
      </c>
      <c r="U7" s="86">
        <v>0</v>
      </c>
      <c r="V7" s="140">
        <v>0</v>
      </c>
      <c r="W7" s="86">
        <v>14</v>
      </c>
      <c r="X7" s="86">
        <v>0</v>
      </c>
      <c r="Y7" s="86">
        <v>0</v>
      </c>
      <c r="Z7" s="86">
        <v>0</v>
      </c>
      <c r="AA7" s="86">
        <v>35</v>
      </c>
      <c r="AB7" s="86">
        <v>14</v>
      </c>
      <c r="AC7" s="86">
        <v>14</v>
      </c>
      <c r="AD7" s="86">
        <v>7</v>
      </c>
      <c r="AE7" s="86">
        <v>0</v>
      </c>
      <c r="AF7" s="86">
        <v>0</v>
      </c>
      <c r="AG7" s="86">
        <v>0</v>
      </c>
      <c r="AH7" s="79">
        <v>3.6</v>
      </c>
      <c r="AI7" s="92">
        <f t="shared" si="0"/>
        <v>337</v>
      </c>
    </row>
    <row r="8" spans="1:35">
      <c r="A8" s="51" t="s">
        <v>143</v>
      </c>
      <c r="B8" s="86">
        <v>0</v>
      </c>
      <c r="C8" s="86">
        <v>0</v>
      </c>
      <c r="D8" s="86">
        <v>0</v>
      </c>
      <c r="E8" s="85">
        <v>0</v>
      </c>
      <c r="F8" s="86">
        <v>0</v>
      </c>
      <c r="G8" s="86">
        <v>0</v>
      </c>
      <c r="H8" s="86">
        <v>0</v>
      </c>
      <c r="I8" s="86">
        <v>0</v>
      </c>
      <c r="J8" s="86">
        <v>0</v>
      </c>
      <c r="K8" s="86">
        <v>0</v>
      </c>
      <c r="L8" s="86">
        <v>0</v>
      </c>
      <c r="M8" s="86">
        <v>0</v>
      </c>
      <c r="N8" s="86">
        <v>0</v>
      </c>
      <c r="O8" s="86">
        <v>0</v>
      </c>
      <c r="P8" s="86">
        <v>0</v>
      </c>
      <c r="Q8" s="86">
        <v>0</v>
      </c>
      <c r="R8" s="86">
        <v>0</v>
      </c>
      <c r="S8" s="86">
        <v>0</v>
      </c>
      <c r="T8" s="86">
        <v>0</v>
      </c>
      <c r="U8" s="86">
        <v>0</v>
      </c>
      <c r="V8" s="140">
        <v>0</v>
      </c>
      <c r="W8" s="86">
        <v>0</v>
      </c>
      <c r="X8" s="86">
        <v>0</v>
      </c>
      <c r="Y8" s="86">
        <v>0</v>
      </c>
      <c r="Z8" s="86">
        <v>0</v>
      </c>
      <c r="AA8" s="86">
        <v>0</v>
      </c>
      <c r="AB8" s="86">
        <v>0</v>
      </c>
      <c r="AC8" s="86">
        <v>0</v>
      </c>
      <c r="AD8" s="86">
        <v>0</v>
      </c>
      <c r="AE8" s="86">
        <v>0</v>
      </c>
      <c r="AF8" s="86">
        <v>0</v>
      </c>
      <c r="AG8" s="86">
        <v>0</v>
      </c>
      <c r="AH8" s="79">
        <v>1</v>
      </c>
      <c r="AI8" s="92">
        <f t="shared" si="0"/>
        <v>0</v>
      </c>
    </row>
    <row r="9" spans="1:35">
      <c r="A9" s="51" t="s">
        <v>144</v>
      </c>
      <c r="B9" s="86">
        <v>0</v>
      </c>
      <c r="C9" s="86">
        <v>0</v>
      </c>
      <c r="D9" s="86">
        <v>5</v>
      </c>
      <c r="E9" s="85">
        <v>6</v>
      </c>
      <c r="F9" s="86">
        <v>183</v>
      </c>
      <c r="G9" s="86">
        <v>151</v>
      </c>
      <c r="H9" s="86">
        <v>32</v>
      </c>
      <c r="I9" s="86">
        <v>0</v>
      </c>
      <c r="J9" s="86">
        <v>0</v>
      </c>
      <c r="K9" s="86">
        <v>185</v>
      </c>
      <c r="L9" s="86">
        <v>181</v>
      </c>
      <c r="M9" s="86">
        <v>178</v>
      </c>
      <c r="N9" s="86">
        <v>186</v>
      </c>
      <c r="O9" s="86">
        <v>28</v>
      </c>
      <c r="P9" s="86">
        <v>5</v>
      </c>
      <c r="Q9" s="86">
        <v>0</v>
      </c>
      <c r="R9" s="86">
        <v>0</v>
      </c>
      <c r="S9" s="86">
        <v>-1</v>
      </c>
      <c r="T9" s="86">
        <v>0</v>
      </c>
      <c r="U9" s="86">
        <v>0</v>
      </c>
      <c r="V9" s="140">
        <v>0</v>
      </c>
      <c r="W9" s="86">
        <v>-1</v>
      </c>
      <c r="X9" s="86">
        <v>0</v>
      </c>
      <c r="Y9" s="86">
        <v>0</v>
      </c>
      <c r="Z9" s="86">
        <v>0</v>
      </c>
      <c r="AA9" s="86">
        <v>0</v>
      </c>
      <c r="AB9" s="86">
        <v>0</v>
      </c>
      <c r="AC9" s="86">
        <v>0</v>
      </c>
      <c r="AD9" s="86">
        <v>0</v>
      </c>
      <c r="AE9" s="86">
        <v>0</v>
      </c>
      <c r="AF9" s="86">
        <v>0</v>
      </c>
      <c r="AG9" s="86">
        <v>0</v>
      </c>
      <c r="AH9" s="79">
        <v>9.6</v>
      </c>
      <c r="AI9" s="92">
        <f t="shared" si="0"/>
        <v>32</v>
      </c>
    </row>
    <row r="10" spans="1:35">
      <c r="A10" s="51" t="s">
        <v>145</v>
      </c>
      <c r="B10" s="86">
        <v>0</v>
      </c>
      <c r="C10" s="86">
        <v>0</v>
      </c>
      <c r="D10" s="86">
        <v>24</v>
      </c>
      <c r="E10" s="85">
        <v>25</v>
      </c>
      <c r="F10" s="86">
        <v>17359</v>
      </c>
      <c r="G10" s="86">
        <v>12706</v>
      </c>
      <c r="H10" s="86">
        <v>5436</v>
      </c>
      <c r="I10" s="86">
        <v>21.639999999999958</v>
      </c>
      <c r="J10" s="86">
        <v>-783</v>
      </c>
      <c r="K10" s="86">
        <v>18775</v>
      </c>
      <c r="L10" s="86">
        <v>16037</v>
      </c>
      <c r="M10" s="86">
        <v>14939</v>
      </c>
      <c r="N10" s="86">
        <v>20067</v>
      </c>
      <c r="O10" s="86">
        <v>5000</v>
      </c>
      <c r="P10" s="86">
        <v>517</v>
      </c>
      <c r="Q10" s="86">
        <v>0</v>
      </c>
      <c r="R10" s="86">
        <v>0</v>
      </c>
      <c r="S10" s="86">
        <v>-864</v>
      </c>
      <c r="T10" s="86">
        <v>0</v>
      </c>
      <c r="U10" s="86">
        <v>0</v>
      </c>
      <c r="V10" s="140">
        <v>0</v>
      </c>
      <c r="W10" s="86">
        <v>-81</v>
      </c>
      <c r="X10" s="86">
        <v>0</v>
      </c>
      <c r="Y10" s="86">
        <v>783</v>
      </c>
      <c r="Z10" s="86">
        <v>0</v>
      </c>
      <c r="AA10" s="86">
        <v>0</v>
      </c>
      <c r="AB10" s="86">
        <v>-81</v>
      </c>
      <c r="AC10" s="86">
        <v>-81</v>
      </c>
      <c r="AD10" s="86">
        <v>-81</v>
      </c>
      <c r="AE10" s="86">
        <v>-81</v>
      </c>
      <c r="AF10" s="86">
        <v>-81</v>
      </c>
      <c r="AG10" s="86">
        <v>-378</v>
      </c>
      <c r="AH10" s="79">
        <v>10.7</v>
      </c>
      <c r="AI10" s="92">
        <f t="shared" si="0"/>
        <v>4653</v>
      </c>
    </row>
    <row r="11" spans="1:35">
      <c r="A11" s="51" t="s">
        <v>146</v>
      </c>
      <c r="B11" s="86">
        <v>0</v>
      </c>
      <c r="C11" s="86">
        <v>0</v>
      </c>
      <c r="D11" s="86">
        <v>15</v>
      </c>
      <c r="E11" s="85">
        <v>19</v>
      </c>
      <c r="F11" s="86">
        <v>64713</v>
      </c>
      <c r="G11" s="86">
        <v>61895</v>
      </c>
      <c r="H11" s="86">
        <v>5516</v>
      </c>
      <c r="I11" s="86">
        <v>84.829999999999927</v>
      </c>
      <c r="J11" s="86">
        <v>-2698</v>
      </c>
      <c r="K11" s="86">
        <v>69373</v>
      </c>
      <c r="L11" s="86">
        <v>60055</v>
      </c>
      <c r="M11" s="86">
        <v>57241</v>
      </c>
      <c r="N11" s="86">
        <v>73345</v>
      </c>
      <c r="O11" s="86">
        <v>3888</v>
      </c>
      <c r="P11" s="86">
        <v>1921</v>
      </c>
      <c r="Q11" s="86">
        <v>0</v>
      </c>
      <c r="R11" s="86">
        <v>0</v>
      </c>
      <c r="S11" s="86">
        <v>-2991</v>
      </c>
      <c r="T11" s="86">
        <v>0</v>
      </c>
      <c r="U11" s="86">
        <v>0</v>
      </c>
      <c r="V11" s="140">
        <v>0</v>
      </c>
      <c r="W11" s="86">
        <v>-293</v>
      </c>
      <c r="X11" s="86">
        <v>0</v>
      </c>
      <c r="Y11" s="86">
        <v>2698</v>
      </c>
      <c r="Z11" s="86">
        <v>0</v>
      </c>
      <c r="AA11" s="86">
        <v>0</v>
      </c>
      <c r="AB11" s="86">
        <v>-293</v>
      </c>
      <c r="AC11" s="86">
        <v>-293</v>
      </c>
      <c r="AD11" s="86">
        <v>-293</v>
      </c>
      <c r="AE11" s="86">
        <v>-293</v>
      </c>
      <c r="AF11" s="86">
        <v>-293</v>
      </c>
      <c r="AG11" s="86">
        <v>-1233</v>
      </c>
      <c r="AH11" s="79">
        <v>10.199999999999999</v>
      </c>
      <c r="AI11" s="92">
        <f t="shared" si="0"/>
        <v>2818</v>
      </c>
    </row>
    <row r="12" spans="1:35">
      <c r="A12" s="51" t="s">
        <v>147</v>
      </c>
      <c r="B12" s="86">
        <v>0</v>
      </c>
      <c r="C12" s="86">
        <v>0</v>
      </c>
      <c r="D12" s="86">
        <v>0</v>
      </c>
      <c r="E12" s="85">
        <v>0</v>
      </c>
      <c r="F12" s="86">
        <v>0</v>
      </c>
      <c r="G12" s="86">
        <v>0</v>
      </c>
      <c r="H12" s="86">
        <v>0</v>
      </c>
      <c r="I12" s="86">
        <v>0</v>
      </c>
      <c r="J12" s="86">
        <v>0</v>
      </c>
      <c r="K12" s="86">
        <v>0</v>
      </c>
      <c r="L12" s="86">
        <v>0</v>
      </c>
      <c r="M12" s="86">
        <v>0</v>
      </c>
      <c r="N12" s="86">
        <v>0</v>
      </c>
      <c r="O12" s="86">
        <v>0</v>
      </c>
      <c r="P12" s="86">
        <v>0</v>
      </c>
      <c r="Q12" s="86">
        <v>0</v>
      </c>
      <c r="R12" s="86">
        <v>0</v>
      </c>
      <c r="S12" s="86">
        <v>0</v>
      </c>
      <c r="T12" s="86">
        <v>0</v>
      </c>
      <c r="U12" s="86">
        <v>0</v>
      </c>
      <c r="V12" s="140">
        <v>0</v>
      </c>
      <c r="W12" s="86">
        <v>0</v>
      </c>
      <c r="X12" s="86">
        <v>0</v>
      </c>
      <c r="Y12" s="86">
        <v>0</v>
      </c>
      <c r="Z12" s="86">
        <v>0</v>
      </c>
      <c r="AA12" s="86">
        <v>0</v>
      </c>
      <c r="AB12" s="86">
        <v>0</v>
      </c>
      <c r="AC12" s="86">
        <v>0</v>
      </c>
      <c r="AD12" s="86">
        <v>0</v>
      </c>
      <c r="AE12" s="86">
        <v>0</v>
      </c>
      <c r="AF12" s="86">
        <v>0</v>
      </c>
      <c r="AG12" s="86">
        <v>0</v>
      </c>
      <c r="AH12" s="79">
        <v>1</v>
      </c>
      <c r="AI12" s="92">
        <f t="shared" si="0"/>
        <v>0</v>
      </c>
    </row>
    <row r="13" spans="1:35">
      <c r="A13" s="51" t="s">
        <v>148</v>
      </c>
      <c r="B13" s="86">
        <v>1</v>
      </c>
      <c r="C13" s="86">
        <v>0</v>
      </c>
      <c r="D13" s="86">
        <v>7</v>
      </c>
      <c r="E13" s="85">
        <v>8</v>
      </c>
      <c r="F13" s="86">
        <v>209328</v>
      </c>
      <c r="G13" s="86">
        <v>215026</v>
      </c>
      <c r="H13" s="86">
        <v>11271</v>
      </c>
      <c r="I13" s="86">
        <v>9492.32</v>
      </c>
      <c r="J13" s="86">
        <v>-7428</v>
      </c>
      <c r="K13" s="86">
        <v>222773</v>
      </c>
      <c r="L13" s="86">
        <v>196378</v>
      </c>
      <c r="M13" s="86">
        <v>191329</v>
      </c>
      <c r="N13" s="86">
        <v>229602</v>
      </c>
      <c r="O13" s="86">
        <v>6079</v>
      </c>
      <c r="P13" s="86">
        <v>6317</v>
      </c>
      <c r="Q13" s="86">
        <v>0</v>
      </c>
      <c r="R13" s="86">
        <v>0</v>
      </c>
      <c r="S13" s="86">
        <v>-8553</v>
      </c>
      <c r="T13" s="86">
        <v>9541</v>
      </c>
      <c r="U13" s="86">
        <v>0</v>
      </c>
      <c r="V13" s="140">
        <v>0</v>
      </c>
      <c r="W13" s="86">
        <v>-1125</v>
      </c>
      <c r="X13" s="86">
        <v>0</v>
      </c>
      <c r="Y13" s="86">
        <v>7428</v>
      </c>
      <c r="Z13" s="86">
        <v>0</v>
      </c>
      <c r="AA13" s="86">
        <v>0</v>
      </c>
      <c r="AB13" s="86">
        <v>-1125</v>
      </c>
      <c r="AC13" s="86">
        <v>-1125</v>
      </c>
      <c r="AD13" s="86">
        <v>-1125</v>
      </c>
      <c r="AE13" s="86">
        <v>-1125</v>
      </c>
      <c r="AF13" s="86">
        <v>-1125</v>
      </c>
      <c r="AG13" s="86">
        <v>-1803</v>
      </c>
      <c r="AH13" s="79">
        <v>7.6</v>
      </c>
      <c r="AI13" s="92">
        <f t="shared" si="0"/>
        <v>-5698</v>
      </c>
    </row>
    <row r="14" spans="1:35">
      <c r="A14" s="51" t="s">
        <v>149</v>
      </c>
      <c r="B14" s="86">
        <v>0</v>
      </c>
      <c r="C14" s="86">
        <v>0</v>
      </c>
      <c r="D14" s="86">
        <v>2</v>
      </c>
      <c r="E14" s="85">
        <v>3</v>
      </c>
      <c r="F14" s="86">
        <v>9394</v>
      </c>
      <c r="G14" s="86">
        <v>9304</v>
      </c>
      <c r="H14" s="86">
        <v>689</v>
      </c>
      <c r="I14" s="86">
        <v>20.539999999999992</v>
      </c>
      <c r="J14" s="86">
        <v>-599</v>
      </c>
      <c r="K14" s="86">
        <v>10448</v>
      </c>
      <c r="L14" s="86">
        <v>8449</v>
      </c>
      <c r="M14" s="86">
        <v>8011</v>
      </c>
      <c r="N14" s="86">
        <v>11063</v>
      </c>
      <c r="O14" s="86">
        <v>471</v>
      </c>
      <c r="P14" s="86">
        <v>285</v>
      </c>
      <c r="Q14" s="86">
        <v>0</v>
      </c>
      <c r="R14" s="86">
        <v>0</v>
      </c>
      <c r="S14" s="86">
        <v>-666</v>
      </c>
      <c r="T14" s="86">
        <v>0</v>
      </c>
      <c r="U14" s="86">
        <v>0</v>
      </c>
      <c r="V14" s="140">
        <v>0</v>
      </c>
      <c r="W14" s="86">
        <v>-67</v>
      </c>
      <c r="X14" s="86">
        <v>0</v>
      </c>
      <c r="Y14" s="86">
        <v>599</v>
      </c>
      <c r="Z14" s="86">
        <v>0</v>
      </c>
      <c r="AA14" s="86">
        <v>0</v>
      </c>
      <c r="AB14" s="86">
        <v>-67</v>
      </c>
      <c r="AC14" s="86">
        <v>-67</v>
      </c>
      <c r="AD14" s="86">
        <v>-67</v>
      </c>
      <c r="AE14" s="86">
        <v>-67</v>
      </c>
      <c r="AF14" s="86">
        <v>-67</v>
      </c>
      <c r="AG14" s="86">
        <v>-264</v>
      </c>
      <c r="AH14" s="79">
        <v>10</v>
      </c>
      <c r="AI14" s="92">
        <f t="shared" si="0"/>
        <v>90</v>
      </c>
    </row>
    <row r="15" spans="1:35">
      <c r="A15" s="51" t="s">
        <v>150</v>
      </c>
      <c r="B15" s="86">
        <v>0</v>
      </c>
      <c r="C15" s="86">
        <v>0</v>
      </c>
      <c r="D15" s="86">
        <v>0</v>
      </c>
      <c r="E15" s="85">
        <v>0</v>
      </c>
      <c r="F15" s="86">
        <v>0</v>
      </c>
      <c r="G15" s="86">
        <v>0</v>
      </c>
      <c r="H15" s="86">
        <v>0</v>
      </c>
      <c r="I15" s="86">
        <v>0</v>
      </c>
      <c r="J15" s="86">
        <v>0</v>
      </c>
      <c r="K15" s="86">
        <v>0</v>
      </c>
      <c r="L15" s="86">
        <v>0</v>
      </c>
      <c r="M15" s="86">
        <v>0</v>
      </c>
      <c r="N15" s="86">
        <v>0</v>
      </c>
      <c r="O15" s="86">
        <v>0</v>
      </c>
      <c r="P15" s="86">
        <v>0</v>
      </c>
      <c r="Q15" s="86">
        <v>0</v>
      </c>
      <c r="R15" s="86">
        <v>0</v>
      </c>
      <c r="S15" s="86">
        <v>0</v>
      </c>
      <c r="T15" s="86">
        <v>0</v>
      </c>
      <c r="U15" s="86">
        <v>0</v>
      </c>
      <c r="V15" s="140">
        <v>0</v>
      </c>
      <c r="W15" s="86">
        <v>0</v>
      </c>
      <c r="X15" s="86">
        <v>0</v>
      </c>
      <c r="Y15" s="86">
        <v>0</v>
      </c>
      <c r="Z15" s="86">
        <v>0</v>
      </c>
      <c r="AA15" s="86">
        <v>0</v>
      </c>
      <c r="AB15" s="86">
        <v>0</v>
      </c>
      <c r="AC15" s="86">
        <v>0</v>
      </c>
      <c r="AD15" s="86">
        <v>0</v>
      </c>
      <c r="AE15" s="86">
        <v>0</v>
      </c>
      <c r="AF15" s="86">
        <v>0</v>
      </c>
      <c r="AG15" s="86">
        <v>0</v>
      </c>
      <c r="AH15" s="79">
        <v>1</v>
      </c>
      <c r="AI15" s="92">
        <f t="shared" si="0"/>
        <v>0</v>
      </c>
    </row>
    <row r="16" spans="1:35">
      <c r="A16" s="51" t="s">
        <v>151</v>
      </c>
      <c r="B16" s="86">
        <v>0</v>
      </c>
      <c r="C16" s="86">
        <v>0</v>
      </c>
      <c r="D16" s="86">
        <v>4</v>
      </c>
      <c r="E16" s="85">
        <v>5</v>
      </c>
      <c r="F16" s="86">
        <v>5702</v>
      </c>
      <c r="G16" s="86">
        <v>5763</v>
      </c>
      <c r="H16" s="86">
        <v>438</v>
      </c>
      <c r="I16" s="86">
        <v>0</v>
      </c>
      <c r="J16" s="86">
        <v>-499</v>
      </c>
      <c r="K16" s="86">
        <v>6554</v>
      </c>
      <c r="L16" s="86">
        <v>4923</v>
      </c>
      <c r="M16" s="86">
        <v>4529</v>
      </c>
      <c r="N16" s="86">
        <v>7166</v>
      </c>
      <c r="O16" s="86">
        <v>314</v>
      </c>
      <c r="P16" s="86">
        <v>177</v>
      </c>
      <c r="Q16" s="86">
        <v>0</v>
      </c>
      <c r="R16" s="86">
        <v>0</v>
      </c>
      <c r="S16" s="86">
        <v>-552</v>
      </c>
      <c r="T16" s="86">
        <v>0</v>
      </c>
      <c r="U16" s="86">
        <v>0</v>
      </c>
      <c r="V16" s="140">
        <v>0</v>
      </c>
      <c r="W16" s="86">
        <v>-53</v>
      </c>
      <c r="X16" s="86">
        <v>0</v>
      </c>
      <c r="Y16" s="86">
        <v>499</v>
      </c>
      <c r="Z16" s="86">
        <v>0</v>
      </c>
      <c r="AA16" s="86">
        <v>0</v>
      </c>
      <c r="AB16" s="86">
        <v>-53</v>
      </c>
      <c r="AC16" s="86">
        <v>-53</v>
      </c>
      <c r="AD16" s="86">
        <v>-53</v>
      </c>
      <c r="AE16" s="86">
        <v>-53</v>
      </c>
      <c r="AF16" s="86">
        <v>-53</v>
      </c>
      <c r="AG16" s="86">
        <v>-234</v>
      </c>
      <c r="AH16" s="79">
        <v>10.4</v>
      </c>
      <c r="AI16" s="92">
        <f t="shared" si="0"/>
        <v>-61</v>
      </c>
    </row>
    <row r="17" spans="1:35">
      <c r="A17" s="51" t="s">
        <v>152</v>
      </c>
      <c r="B17" s="86">
        <v>0</v>
      </c>
      <c r="C17" s="86">
        <v>0</v>
      </c>
      <c r="D17" s="86">
        <v>17</v>
      </c>
      <c r="E17" s="85">
        <v>17</v>
      </c>
      <c r="F17" s="86">
        <v>19674</v>
      </c>
      <c r="G17" s="86">
        <v>18301</v>
      </c>
      <c r="H17" s="86">
        <v>2722</v>
      </c>
      <c r="I17" s="86">
        <v>2.8700000000000117</v>
      </c>
      <c r="J17" s="86">
        <v>-1349</v>
      </c>
      <c r="K17" s="86">
        <v>22011</v>
      </c>
      <c r="L17" s="86">
        <v>17532</v>
      </c>
      <c r="M17" s="86">
        <v>16619</v>
      </c>
      <c r="N17" s="86">
        <v>23322</v>
      </c>
      <c r="O17" s="86">
        <v>2283</v>
      </c>
      <c r="P17" s="86">
        <v>601</v>
      </c>
      <c r="Q17" s="86">
        <v>0</v>
      </c>
      <c r="R17" s="86">
        <v>0</v>
      </c>
      <c r="S17" s="86">
        <v>-1511</v>
      </c>
      <c r="T17" s="86">
        <v>0</v>
      </c>
      <c r="U17" s="86">
        <v>0</v>
      </c>
      <c r="V17" s="140">
        <v>0</v>
      </c>
      <c r="W17" s="86">
        <v>-162</v>
      </c>
      <c r="X17" s="86">
        <v>0</v>
      </c>
      <c r="Y17" s="86">
        <v>1349</v>
      </c>
      <c r="Z17" s="86">
        <v>0</v>
      </c>
      <c r="AA17" s="86">
        <v>0</v>
      </c>
      <c r="AB17" s="86">
        <v>-162</v>
      </c>
      <c r="AC17" s="86">
        <v>-162</v>
      </c>
      <c r="AD17" s="86">
        <v>-162</v>
      </c>
      <c r="AE17" s="86">
        <v>-162</v>
      </c>
      <c r="AF17" s="86">
        <v>-162</v>
      </c>
      <c r="AG17" s="86">
        <v>-539</v>
      </c>
      <c r="AH17" s="79">
        <v>9.3000000000000007</v>
      </c>
      <c r="AI17" s="92">
        <f t="shared" si="0"/>
        <v>1373</v>
      </c>
    </row>
    <row r="18" spans="1:35">
      <c r="A18" s="51" t="s">
        <v>153</v>
      </c>
      <c r="B18" s="86">
        <v>0</v>
      </c>
      <c r="C18" s="86">
        <v>0</v>
      </c>
      <c r="D18" s="86">
        <v>0</v>
      </c>
      <c r="E18" s="85">
        <v>0</v>
      </c>
      <c r="F18" s="86">
        <v>0</v>
      </c>
      <c r="G18" s="86">
        <v>0</v>
      </c>
      <c r="H18" s="86">
        <v>0</v>
      </c>
      <c r="I18" s="86">
        <v>0</v>
      </c>
      <c r="J18" s="86">
        <v>0</v>
      </c>
      <c r="K18" s="86">
        <v>0</v>
      </c>
      <c r="L18" s="86">
        <v>0</v>
      </c>
      <c r="M18" s="86">
        <v>0</v>
      </c>
      <c r="N18" s="86">
        <v>0</v>
      </c>
      <c r="O18" s="86">
        <v>0</v>
      </c>
      <c r="P18" s="86">
        <v>0</v>
      </c>
      <c r="Q18" s="86">
        <v>0</v>
      </c>
      <c r="R18" s="86">
        <v>0</v>
      </c>
      <c r="S18" s="86">
        <v>0</v>
      </c>
      <c r="T18" s="86">
        <v>0</v>
      </c>
      <c r="U18" s="86">
        <v>0</v>
      </c>
      <c r="V18" s="140">
        <v>0</v>
      </c>
      <c r="W18" s="86">
        <v>0</v>
      </c>
      <c r="X18" s="86">
        <v>0</v>
      </c>
      <c r="Y18" s="86">
        <v>0</v>
      </c>
      <c r="Z18" s="86">
        <v>0</v>
      </c>
      <c r="AA18" s="86">
        <v>0</v>
      </c>
      <c r="AB18" s="86">
        <v>0</v>
      </c>
      <c r="AC18" s="86">
        <v>0</v>
      </c>
      <c r="AD18" s="86">
        <v>0</v>
      </c>
      <c r="AE18" s="86">
        <v>0</v>
      </c>
      <c r="AF18" s="86">
        <v>0</v>
      </c>
      <c r="AG18" s="86">
        <v>0</v>
      </c>
      <c r="AH18" s="79">
        <v>1</v>
      </c>
      <c r="AI18" s="92">
        <f t="shared" si="0"/>
        <v>0</v>
      </c>
    </row>
    <row r="19" spans="1:35">
      <c r="A19" s="51" t="s">
        <v>154</v>
      </c>
      <c r="B19" s="86">
        <v>0</v>
      </c>
      <c r="C19" s="86">
        <v>0</v>
      </c>
      <c r="D19" s="86">
        <v>0</v>
      </c>
      <c r="E19" s="85">
        <v>0</v>
      </c>
      <c r="F19" s="86">
        <v>0</v>
      </c>
      <c r="G19" s="86">
        <v>0</v>
      </c>
      <c r="H19" s="86">
        <v>0</v>
      </c>
      <c r="I19" s="86">
        <v>0</v>
      </c>
      <c r="J19" s="86">
        <v>0</v>
      </c>
      <c r="K19" s="86">
        <v>0</v>
      </c>
      <c r="L19" s="86">
        <v>0</v>
      </c>
      <c r="M19" s="86">
        <v>0</v>
      </c>
      <c r="N19" s="86">
        <v>0</v>
      </c>
      <c r="O19" s="86">
        <v>0</v>
      </c>
      <c r="P19" s="86">
        <v>0</v>
      </c>
      <c r="Q19" s="86">
        <v>0</v>
      </c>
      <c r="R19" s="86">
        <v>0</v>
      </c>
      <c r="S19" s="86">
        <v>0</v>
      </c>
      <c r="T19" s="86">
        <v>0</v>
      </c>
      <c r="U19" s="86">
        <v>0</v>
      </c>
      <c r="V19" s="140">
        <v>0</v>
      </c>
      <c r="W19" s="86">
        <v>0</v>
      </c>
      <c r="X19" s="86">
        <v>0</v>
      </c>
      <c r="Y19" s="86">
        <v>0</v>
      </c>
      <c r="Z19" s="86">
        <v>0</v>
      </c>
      <c r="AA19" s="86">
        <v>0</v>
      </c>
      <c r="AB19" s="86">
        <v>0</v>
      </c>
      <c r="AC19" s="86">
        <v>0</v>
      </c>
      <c r="AD19" s="86">
        <v>0</v>
      </c>
      <c r="AE19" s="86">
        <v>0</v>
      </c>
      <c r="AF19" s="86">
        <v>0</v>
      </c>
      <c r="AG19" s="86">
        <v>0</v>
      </c>
      <c r="AH19" s="79">
        <v>1</v>
      </c>
      <c r="AI19" s="92">
        <f t="shared" si="0"/>
        <v>0</v>
      </c>
    </row>
    <row r="20" spans="1:35">
      <c r="A20" s="51" t="s">
        <v>155</v>
      </c>
      <c r="B20" s="86">
        <v>0</v>
      </c>
      <c r="C20" s="86">
        <v>0</v>
      </c>
      <c r="D20" s="86">
        <v>3</v>
      </c>
      <c r="E20" s="85">
        <v>3</v>
      </c>
      <c r="F20" s="86">
        <v>1778</v>
      </c>
      <c r="G20" s="86">
        <v>1728</v>
      </c>
      <c r="H20" s="86">
        <v>177</v>
      </c>
      <c r="I20" s="86">
        <v>146.02999999999997</v>
      </c>
      <c r="J20" s="86">
        <v>-127</v>
      </c>
      <c r="K20" s="86">
        <v>2004</v>
      </c>
      <c r="L20" s="86">
        <v>1588</v>
      </c>
      <c r="M20" s="86">
        <v>1460</v>
      </c>
      <c r="N20" s="86">
        <v>2167</v>
      </c>
      <c r="O20" s="86">
        <v>138</v>
      </c>
      <c r="P20" s="86">
        <v>54</v>
      </c>
      <c r="Q20" s="86">
        <v>0</v>
      </c>
      <c r="R20" s="86">
        <v>0</v>
      </c>
      <c r="S20" s="86">
        <v>-142</v>
      </c>
      <c r="T20" s="86">
        <v>0</v>
      </c>
      <c r="U20" s="86">
        <v>0</v>
      </c>
      <c r="V20" s="140">
        <v>0</v>
      </c>
      <c r="W20" s="86">
        <v>-15</v>
      </c>
      <c r="X20" s="86">
        <v>0</v>
      </c>
      <c r="Y20" s="86">
        <v>127</v>
      </c>
      <c r="Z20" s="86">
        <v>0</v>
      </c>
      <c r="AA20" s="86">
        <v>0</v>
      </c>
      <c r="AB20" s="86">
        <v>-15</v>
      </c>
      <c r="AC20" s="86">
        <v>-15</v>
      </c>
      <c r="AD20" s="86">
        <v>-15</v>
      </c>
      <c r="AE20" s="86">
        <v>-15</v>
      </c>
      <c r="AF20" s="86">
        <v>-15</v>
      </c>
      <c r="AG20" s="86">
        <v>-52</v>
      </c>
      <c r="AH20" s="79">
        <v>9.4</v>
      </c>
      <c r="AI20" s="92">
        <f t="shared" si="0"/>
        <v>50</v>
      </c>
    </row>
    <row r="21" spans="1:35">
      <c r="A21" s="51" t="s">
        <v>156</v>
      </c>
      <c r="B21" s="86">
        <v>0</v>
      </c>
      <c r="C21" s="86">
        <v>0</v>
      </c>
      <c r="D21" s="86">
        <v>0</v>
      </c>
      <c r="E21" s="85">
        <v>0</v>
      </c>
      <c r="F21" s="86">
        <v>0</v>
      </c>
      <c r="G21" s="86">
        <v>0</v>
      </c>
      <c r="H21" s="86">
        <v>0</v>
      </c>
      <c r="I21" s="86">
        <v>0</v>
      </c>
      <c r="J21" s="86">
        <v>0</v>
      </c>
      <c r="K21" s="86">
        <v>0</v>
      </c>
      <c r="L21" s="86">
        <v>0</v>
      </c>
      <c r="M21" s="86">
        <v>0</v>
      </c>
      <c r="N21" s="86">
        <v>0</v>
      </c>
      <c r="O21" s="86">
        <v>0</v>
      </c>
      <c r="P21" s="86">
        <v>0</v>
      </c>
      <c r="Q21" s="86">
        <v>0</v>
      </c>
      <c r="R21" s="86">
        <v>0</v>
      </c>
      <c r="S21" s="86">
        <v>0</v>
      </c>
      <c r="T21" s="86">
        <v>0</v>
      </c>
      <c r="U21" s="86">
        <v>0</v>
      </c>
      <c r="V21" s="140">
        <v>0</v>
      </c>
      <c r="W21" s="86">
        <v>0</v>
      </c>
      <c r="X21" s="86">
        <v>0</v>
      </c>
      <c r="Y21" s="86">
        <v>0</v>
      </c>
      <c r="Z21" s="86">
        <v>0</v>
      </c>
      <c r="AA21" s="86">
        <v>0</v>
      </c>
      <c r="AB21" s="86">
        <v>0</v>
      </c>
      <c r="AC21" s="86">
        <v>0</v>
      </c>
      <c r="AD21" s="86">
        <v>0</v>
      </c>
      <c r="AE21" s="86">
        <v>0</v>
      </c>
      <c r="AF21" s="86">
        <v>0</v>
      </c>
      <c r="AG21" s="86">
        <v>0</v>
      </c>
      <c r="AH21" s="79">
        <v>1</v>
      </c>
      <c r="AI21" s="92">
        <f t="shared" si="0"/>
        <v>0</v>
      </c>
    </row>
    <row r="22" spans="1:35">
      <c r="A22" s="51" t="s">
        <v>157</v>
      </c>
      <c r="B22" s="86">
        <v>0</v>
      </c>
      <c r="C22" s="86">
        <v>0</v>
      </c>
      <c r="D22" s="86">
        <v>0</v>
      </c>
      <c r="E22" s="85">
        <v>0</v>
      </c>
      <c r="F22" s="86">
        <v>0</v>
      </c>
      <c r="G22" s="86">
        <v>0</v>
      </c>
      <c r="H22" s="86">
        <v>0</v>
      </c>
      <c r="I22" s="86">
        <v>0</v>
      </c>
      <c r="J22" s="86">
        <v>0</v>
      </c>
      <c r="K22" s="86">
        <v>0</v>
      </c>
      <c r="L22" s="86">
        <v>0</v>
      </c>
      <c r="M22" s="86">
        <v>0</v>
      </c>
      <c r="N22" s="86">
        <v>0</v>
      </c>
      <c r="O22" s="86">
        <v>0</v>
      </c>
      <c r="P22" s="86">
        <v>0</v>
      </c>
      <c r="Q22" s="86">
        <v>0</v>
      </c>
      <c r="R22" s="86">
        <v>0</v>
      </c>
      <c r="S22" s="86">
        <v>0</v>
      </c>
      <c r="T22" s="86">
        <v>0</v>
      </c>
      <c r="U22" s="86">
        <v>0</v>
      </c>
      <c r="V22" s="140">
        <v>0</v>
      </c>
      <c r="W22" s="86">
        <v>0</v>
      </c>
      <c r="X22" s="86">
        <v>0</v>
      </c>
      <c r="Y22" s="86">
        <v>0</v>
      </c>
      <c r="Z22" s="86">
        <v>0</v>
      </c>
      <c r="AA22" s="86">
        <v>0</v>
      </c>
      <c r="AB22" s="86">
        <v>0</v>
      </c>
      <c r="AC22" s="86">
        <v>0</v>
      </c>
      <c r="AD22" s="86">
        <v>0</v>
      </c>
      <c r="AE22" s="86">
        <v>0</v>
      </c>
      <c r="AF22" s="86">
        <v>0</v>
      </c>
      <c r="AG22" s="86">
        <v>0</v>
      </c>
      <c r="AH22" s="79">
        <v>1</v>
      </c>
      <c r="AI22" s="92">
        <f t="shared" si="0"/>
        <v>0</v>
      </c>
    </row>
    <row r="23" spans="1:35">
      <c r="A23" s="51" t="s">
        <v>158</v>
      </c>
      <c r="B23" s="86">
        <v>0</v>
      </c>
      <c r="C23" s="86">
        <v>0</v>
      </c>
      <c r="D23" s="86">
        <v>13</v>
      </c>
      <c r="E23" s="85">
        <v>13</v>
      </c>
      <c r="F23" s="86">
        <v>4075</v>
      </c>
      <c r="G23" s="86">
        <v>3064</v>
      </c>
      <c r="H23" s="86">
        <v>1329</v>
      </c>
      <c r="I23" s="86">
        <v>0</v>
      </c>
      <c r="J23" s="86">
        <v>-318</v>
      </c>
      <c r="K23" s="86">
        <v>4610</v>
      </c>
      <c r="L23" s="86">
        <v>3556</v>
      </c>
      <c r="M23" s="86">
        <v>3256</v>
      </c>
      <c r="N23" s="86">
        <v>5089</v>
      </c>
      <c r="O23" s="86">
        <v>1238</v>
      </c>
      <c r="P23" s="86">
        <v>126</v>
      </c>
      <c r="Q23" s="86">
        <v>0</v>
      </c>
      <c r="R23" s="86">
        <v>0</v>
      </c>
      <c r="S23" s="86">
        <v>-353</v>
      </c>
      <c r="T23" s="86">
        <v>0</v>
      </c>
      <c r="U23" s="86">
        <v>0</v>
      </c>
      <c r="V23" s="140">
        <v>0</v>
      </c>
      <c r="W23" s="86">
        <v>-35</v>
      </c>
      <c r="X23" s="86">
        <v>0</v>
      </c>
      <c r="Y23" s="86">
        <v>318</v>
      </c>
      <c r="Z23" s="86">
        <v>0</v>
      </c>
      <c r="AA23" s="86">
        <v>0</v>
      </c>
      <c r="AB23" s="86">
        <v>-35</v>
      </c>
      <c r="AC23" s="86">
        <v>-35</v>
      </c>
      <c r="AD23" s="86">
        <v>-35</v>
      </c>
      <c r="AE23" s="86">
        <v>-35</v>
      </c>
      <c r="AF23" s="86">
        <v>-35</v>
      </c>
      <c r="AG23" s="86">
        <v>-143</v>
      </c>
      <c r="AH23" s="79">
        <v>10.199999999999999</v>
      </c>
      <c r="AI23" s="92">
        <f t="shared" si="0"/>
        <v>1011</v>
      </c>
    </row>
    <row r="24" spans="1:35">
      <c r="A24" s="51" t="s">
        <v>159</v>
      </c>
      <c r="B24" s="86">
        <v>0</v>
      </c>
      <c r="C24" s="86">
        <v>0</v>
      </c>
      <c r="D24" s="86">
        <v>6</v>
      </c>
      <c r="E24" s="85">
        <v>7</v>
      </c>
      <c r="F24" s="86">
        <v>10173</v>
      </c>
      <c r="G24" s="86">
        <v>9245</v>
      </c>
      <c r="H24" s="86">
        <v>1164</v>
      </c>
      <c r="I24" s="86">
        <v>367.46000000000015</v>
      </c>
      <c r="J24" s="86">
        <v>-236</v>
      </c>
      <c r="K24" s="86">
        <v>10591</v>
      </c>
      <c r="L24" s="86">
        <v>9749</v>
      </c>
      <c r="M24" s="86">
        <v>9416</v>
      </c>
      <c r="N24" s="86">
        <v>11020</v>
      </c>
      <c r="O24" s="86">
        <v>906</v>
      </c>
      <c r="P24" s="86">
        <v>296</v>
      </c>
      <c r="Q24" s="86">
        <v>0</v>
      </c>
      <c r="R24" s="86">
        <v>0</v>
      </c>
      <c r="S24" s="86">
        <v>-274</v>
      </c>
      <c r="T24" s="86">
        <v>0</v>
      </c>
      <c r="U24" s="86">
        <v>0</v>
      </c>
      <c r="V24" s="140">
        <v>0</v>
      </c>
      <c r="W24" s="86">
        <v>-38</v>
      </c>
      <c r="X24" s="86">
        <v>0</v>
      </c>
      <c r="Y24" s="86">
        <v>236</v>
      </c>
      <c r="Z24" s="86">
        <v>0</v>
      </c>
      <c r="AA24" s="86">
        <v>0</v>
      </c>
      <c r="AB24" s="86">
        <v>-38</v>
      </c>
      <c r="AC24" s="86">
        <v>-38</v>
      </c>
      <c r="AD24" s="86">
        <v>-38</v>
      </c>
      <c r="AE24" s="86">
        <v>-38</v>
      </c>
      <c r="AF24" s="86">
        <v>-38</v>
      </c>
      <c r="AG24" s="86">
        <v>-46</v>
      </c>
      <c r="AH24" s="79">
        <v>7.3</v>
      </c>
      <c r="AI24" s="92">
        <f t="shared" si="0"/>
        <v>928</v>
      </c>
    </row>
    <row r="25" spans="1:35">
      <c r="A25" s="51" t="s">
        <v>160</v>
      </c>
      <c r="B25" s="86">
        <v>0</v>
      </c>
      <c r="C25" s="86">
        <v>0</v>
      </c>
      <c r="D25" s="86">
        <v>0</v>
      </c>
      <c r="E25" s="85">
        <v>0</v>
      </c>
      <c r="F25" s="86">
        <v>0</v>
      </c>
      <c r="G25" s="86">
        <v>0</v>
      </c>
      <c r="H25" s="86">
        <v>0</v>
      </c>
      <c r="I25" s="86">
        <v>0</v>
      </c>
      <c r="J25" s="86">
        <v>0</v>
      </c>
      <c r="K25" s="86">
        <v>0</v>
      </c>
      <c r="L25" s="86">
        <v>0</v>
      </c>
      <c r="M25" s="86">
        <v>0</v>
      </c>
      <c r="N25" s="86">
        <v>0</v>
      </c>
      <c r="O25" s="86">
        <v>0</v>
      </c>
      <c r="P25" s="86">
        <v>0</v>
      </c>
      <c r="Q25" s="86">
        <v>0</v>
      </c>
      <c r="R25" s="86">
        <v>0</v>
      </c>
      <c r="S25" s="86">
        <v>0</v>
      </c>
      <c r="T25" s="86">
        <v>0</v>
      </c>
      <c r="U25" s="86">
        <v>0</v>
      </c>
      <c r="V25" s="140">
        <v>0</v>
      </c>
      <c r="W25" s="86">
        <v>0</v>
      </c>
      <c r="X25" s="86">
        <v>0</v>
      </c>
      <c r="Y25" s="86">
        <v>0</v>
      </c>
      <c r="Z25" s="86">
        <v>0</v>
      </c>
      <c r="AA25" s="86">
        <v>0</v>
      </c>
      <c r="AB25" s="86">
        <v>0</v>
      </c>
      <c r="AC25" s="86">
        <v>0</v>
      </c>
      <c r="AD25" s="86">
        <v>0</v>
      </c>
      <c r="AE25" s="86">
        <v>0</v>
      </c>
      <c r="AF25" s="86">
        <v>0</v>
      </c>
      <c r="AG25" s="86">
        <v>0</v>
      </c>
      <c r="AH25" s="79">
        <v>1</v>
      </c>
      <c r="AI25" s="92">
        <f t="shared" si="0"/>
        <v>0</v>
      </c>
    </row>
    <row r="26" spans="1:35">
      <c r="A26" s="51" t="s">
        <v>161</v>
      </c>
      <c r="B26" s="86">
        <v>1</v>
      </c>
      <c r="C26" s="86">
        <v>0</v>
      </c>
      <c r="D26" s="86">
        <v>200</v>
      </c>
      <c r="E26" s="85">
        <v>221</v>
      </c>
      <c r="F26" s="86">
        <v>478753</v>
      </c>
      <c r="G26" s="86">
        <v>447954</v>
      </c>
      <c r="H26" s="86">
        <v>59147</v>
      </c>
      <c r="I26" s="86">
        <v>7275.0699999999924</v>
      </c>
      <c r="J26" s="86">
        <v>-24110</v>
      </c>
      <c r="K26" s="86">
        <v>521006</v>
      </c>
      <c r="L26" s="86">
        <v>438958</v>
      </c>
      <c r="M26" s="86">
        <v>414644</v>
      </c>
      <c r="N26" s="86">
        <v>555567</v>
      </c>
      <c r="O26" s="86">
        <v>47367</v>
      </c>
      <c r="P26" s="86">
        <v>14401</v>
      </c>
      <c r="Q26" s="86">
        <v>0</v>
      </c>
      <c r="R26" s="86">
        <v>0</v>
      </c>
      <c r="S26" s="86">
        <v>-26731</v>
      </c>
      <c r="T26" s="86">
        <v>4238</v>
      </c>
      <c r="U26" s="86">
        <v>0</v>
      </c>
      <c r="V26" s="140">
        <v>0</v>
      </c>
      <c r="W26" s="86">
        <v>-2621</v>
      </c>
      <c r="X26" s="86">
        <v>0</v>
      </c>
      <c r="Y26" s="86">
        <v>24110</v>
      </c>
      <c r="Z26" s="86">
        <v>0</v>
      </c>
      <c r="AA26" s="86">
        <v>0</v>
      </c>
      <c r="AB26" s="86">
        <v>-2621</v>
      </c>
      <c r="AC26" s="86">
        <v>-2621</v>
      </c>
      <c r="AD26" s="86">
        <v>-2621</v>
      </c>
      <c r="AE26" s="86">
        <v>-2621</v>
      </c>
      <c r="AF26" s="86">
        <v>-2621</v>
      </c>
      <c r="AG26" s="86">
        <v>-11005</v>
      </c>
      <c r="AH26" s="79">
        <v>10.199999999999999</v>
      </c>
      <c r="AI26" s="92">
        <f t="shared" si="0"/>
        <v>30799</v>
      </c>
    </row>
    <row r="27" spans="1:35" ht="22.5">
      <c r="A27" s="51" t="s">
        <v>162</v>
      </c>
      <c r="B27" s="86">
        <v>0</v>
      </c>
      <c r="C27" s="86">
        <v>0</v>
      </c>
      <c r="D27" s="86">
        <v>0</v>
      </c>
      <c r="E27" s="85">
        <v>0</v>
      </c>
      <c r="F27" s="86">
        <v>0</v>
      </c>
      <c r="G27" s="86">
        <v>0</v>
      </c>
      <c r="H27" s="86">
        <v>0</v>
      </c>
      <c r="I27" s="86">
        <v>0</v>
      </c>
      <c r="J27" s="86">
        <v>0</v>
      </c>
      <c r="K27" s="86">
        <v>0</v>
      </c>
      <c r="L27" s="86">
        <v>0</v>
      </c>
      <c r="M27" s="86">
        <v>0</v>
      </c>
      <c r="N27" s="86">
        <v>0</v>
      </c>
      <c r="O27" s="86">
        <v>0</v>
      </c>
      <c r="P27" s="86">
        <v>0</v>
      </c>
      <c r="Q27" s="86">
        <v>0</v>
      </c>
      <c r="R27" s="86">
        <v>0</v>
      </c>
      <c r="S27" s="86">
        <v>0</v>
      </c>
      <c r="T27" s="86">
        <v>0</v>
      </c>
      <c r="U27" s="86">
        <v>0</v>
      </c>
      <c r="V27" s="140">
        <v>0</v>
      </c>
      <c r="W27" s="86">
        <v>0</v>
      </c>
      <c r="X27" s="86">
        <v>0</v>
      </c>
      <c r="Y27" s="86">
        <v>0</v>
      </c>
      <c r="Z27" s="86">
        <v>0</v>
      </c>
      <c r="AA27" s="86">
        <v>0</v>
      </c>
      <c r="AB27" s="86">
        <v>0</v>
      </c>
      <c r="AC27" s="86">
        <v>0</v>
      </c>
      <c r="AD27" s="86">
        <v>0</v>
      </c>
      <c r="AE27" s="86">
        <v>0</v>
      </c>
      <c r="AF27" s="86">
        <v>0</v>
      </c>
      <c r="AG27" s="86">
        <v>0</v>
      </c>
      <c r="AH27" s="79">
        <v>1</v>
      </c>
      <c r="AI27" s="92">
        <f t="shared" si="0"/>
        <v>0</v>
      </c>
    </row>
    <row r="28" spans="1:35">
      <c r="A28" s="51" t="s">
        <v>163</v>
      </c>
      <c r="B28" s="86">
        <v>0</v>
      </c>
      <c r="C28" s="86">
        <v>0</v>
      </c>
      <c r="D28" s="86">
        <v>29</v>
      </c>
      <c r="E28" s="85">
        <v>36</v>
      </c>
      <c r="F28" s="86">
        <v>35927</v>
      </c>
      <c r="G28" s="86">
        <v>32555</v>
      </c>
      <c r="H28" s="86">
        <v>5087</v>
      </c>
      <c r="I28" s="86">
        <v>364.41000000000008</v>
      </c>
      <c r="J28" s="86">
        <v>-1715</v>
      </c>
      <c r="K28" s="86">
        <v>38883</v>
      </c>
      <c r="L28" s="86">
        <v>33149</v>
      </c>
      <c r="M28" s="86">
        <v>31378</v>
      </c>
      <c r="N28" s="86">
        <v>41359</v>
      </c>
      <c r="O28" s="86">
        <v>4227</v>
      </c>
      <c r="P28" s="86">
        <v>1074</v>
      </c>
      <c r="Q28" s="86">
        <v>0</v>
      </c>
      <c r="R28" s="86">
        <v>0</v>
      </c>
      <c r="S28" s="86">
        <v>-1929</v>
      </c>
      <c r="T28" s="86">
        <v>0</v>
      </c>
      <c r="U28" s="86">
        <v>0</v>
      </c>
      <c r="V28" s="140">
        <v>0</v>
      </c>
      <c r="W28" s="86">
        <v>-214</v>
      </c>
      <c r="X28" s="86">
        <v>0</v>
      </c>
      <c r="Y28" s="86">
        <v>1715</v>
      </c>
      <c r="Z28" s="86">
        <v>0</v>
      </c>
      <c r="AA28" s="86">
        <v>0</v>
      </c>
      <c r="AB28" s="86">
        <v>-214</v>
      </c>
      <c r="AC28" s="86">
        <v>-214</v>
      </c>
      <c r="AD28" s="86">
        <v>-214</v>
      </c>
      <c r="AE28" s="86">
        <v>-214</v>
      </c>
      <c r="AF28" s="86">
        <v>-214</v>
      </c>
      <c r="AG28" s="86">
        <v>-645</v>
      </c>
      <c r="AH28" s="79">
        <v>9</v>
      </c>
      <c r="AI28" s="92">
        <f t="shared" si="0"/>
        <v>3372</v>
      </c>
    </row>
    <row r="29" spans="1:35">
      <c r="A29" s="51" t="s">
        <v>164</v>
      </c>
      <c r="B29" s="86">
        <v>0</v>
      </c>
      <c r="C29" s="86">
        <v>0</v>
      </c>
      <c r="D29" s="86">
        <v>19</v>
      </c>
      <c r="E29" s="85">
        <v>21</v>
      </c>
      <c r="F29" s="86">
        <v>57083</v>
      </c>
      <c r="G29" s="86">
        <v>52404</v>
      </c>
      <c r="H29" s="86">
        <v>6683</v>
      </c>
      <c r="I29" s="86">
        <v>559.45000000000005</v>
      </c>
      <c r="J29" s="86">
        <v>-2004</v>
      </c>
      <c r="K29" s="86">
        <v>60585</v>
      </c>
      <c r="L29" s="86">
        <v>53661</v>
      </c>
      <c r="M29" s="86">
        <v>51099</v>
      </c>
      <c r="N29" s="86">
        <v>64163</v>
      </c>
      <c r="O29" s="86">
        <v>5256</v>
      </c>
      <c r="P29" s="86">
        <v>1684</v>
      </c>
      <c r="Q29" s="86">
        <v>0</v>
      </c>
      <c r="R29" s="86">
        <v>0</v>
      </c>
      <c r="S29" s="86">
        <v>-2261</v>
      </c>
      <c r="T29" s="86">
        <v>0</v>
      </c>
      <c r="U29" s="86">
        <v>0</v>
      </c>
      <c r="V29" s="140">
        <v>0</v>
      </c>
      <c r="W29" s="86">
        <v>-257</v>
      </c>
      <c r="X29" s="86">
        <v>0</v>
      </c>
      <c r="Y29" s="86">
        <v>2004</v>
      </c>
      <c r="Z29" s="86">
        <v>0</v>
      </c>
      <c r="AA29" s="86">
        <v>0</v>
      </c>
      <c r="AB29" s="86">
        <v>-257</v>
      </c>
      <c r="AC29" s="86">
        <v>-257</v>
      </c>
      <c r="AD29" s="86">
        <v>-257</v>
      </c>
      <c r="AE29" s="86">
        <v>-257</v>
      </c>
      <c r="AF29" s="86">
        <v>-257</v>
      </c>
      <c r="AG29" s="86">
        <v>-719</v>
      </c>
      <c r="AH29" s="79">
        <v>8.8000000000000007</v>
      </c>
      <c r="AI29" s="92">
        <f t="shared" si="0"/>
        <v>4679</v>
      </c>
    </row>
    <row r="30" spans="1:35">
      <c r="A30" s="51" t="s">
        <v>165</v>
      </c>
      <c r="B30" s="86">
        <v>2</v>
      </c>
      <c r="C30" s="86">
        <v>0</v>
      </c>
      <c r="D30" s="86">
        <v>0</v>
      </c>
      <c r="E30" s="85">
        <v>0</v>
      </c>
      <c r="F30" s="86">
        <v>36807</v>
      </c>
      <c r="G30" s="86">
        <v>42763</v>
      </c>
      <c r="H30" s="86">
        <v>568</v>
      </c>
      <c r="I30" s="86">
        <v>6495.27</v>
      </c>
      <c r="J30" s="86">
        <v>0</v>
      </c>
      <c r="K30" s="86">
        <v>37729</v>
      </c>
      <c r="L30" s="86">
        <v>35922</v>
      </c>
      <c r="M30" s="86">
        <v>35962</v>
      </c>
      <c r="N30" s="86">
        <v>37671</v>
      </c>
      <c r="O30" s="86">
        <v>0</v>
      </c>
      <c r="P30" s="86">
        <v>1153</v>
      </c>
      <c r="Q30" s="86">
        <v>0</v>
      </c>
      <c r="R30" s="86">
        <v>0</v>
      </c>
      <c r="S30" s="86">
        <v>-585</v>
      </c>
      <c r="T30" s="86">
        <v>6524</v>
      </c>
      <c r="U30" s="86">
        <v>0</v>
      </c>
      <c r="V30" s="140">
        <v>0</v>
      </c>
      <c r="W30" s="86">
        <v>-585</v>
      </c>
      <c r="X30" s="86">
        <v>0</v>
      </c>
      <c r="Y30" s="86">
        <v>0</v>
      </c>
      <c r="Z30" s="86">
        <v>0</v>
      </c>
      <c r="AA30" s="86">
        <v>0</v>
      </c>
      <c r="AB30" s="86">
        <v>0</v>
      </c>
      <c r="AC30" s="86">
        <v>0</v>
      </c>
      <c r="AD30" s="86">
        <v>0</v>
      </c>
      <c r="AE30" s="86">
        <v>0</v>
      </c>
      <c r="AF30" s="86">
        <v>0</v>
      </c>
      <c r="AG30" s="86">
        <v>0</v>
      </c>
      <c r="AH30" s="79">
        <v>1</v>
      </c>
      <c r="AI30" s="92">
        <f t="shared" si="0"/>
        <v>-5956</v>
      </c>
    </row>
    <row r="31" spans="1:35" ht="22.5">
      <c r="A31" s="51" t="s">
        <v>166</v>
      </c>
      <c r="B31" s="86">
        <v>0</v>
      </c>
      <c r="C31" s="86">
        <v>0</v>
      </c>
      <c r="D31" s="86">
        <v>16</v>
      </c>
      <c r="E31" s="85">
        <v>17</v>
      </c>
      <c r="F31" s="86">
        <v>48602</v>
      </c>
      <c r="G31" s="86">
        <v>43774</v>
      </c>
      <c r="H31" s="86">
        <v>6311</v>
      </c>
      <c r="I31" s="86">
        <v>1181.8900000000008</v>
      </c>
      <c r="J31" s="86">
        <v>-1483</v>
      </c>
      <c r="K31" s="86">
        <v>51331</v>
      </c>
      <c r="L31" s="86">
        <v>45976</v>
      </c>
      <c r="M31" s="86">
        <v>44183</v>
      </c>
      <c r="N31" s="86">
        <v>53641</v>
      </c>
      <c r="O31" s="86">
        <v>5130</v>
      </c>
      <c r="P31" s="86">
        <v>1428</v>
      </c>
      <c r="Q31" s="86">
        <v>0</v>
      </c>
      <c r="R31" s="86">
        <v>0</v>
      </c>
      <c r="S31" s="86">
        <v>-1730</v>
      </c>
      <c r="T31" s="86">
        <v>0</v>
      </c>
      <c r="U31" s="86">
        <v>0</v>
      </c>
      <c r="V31" s="140">
        <v>0</v>
      </c>
      <c r="W31" s="86">
        <v>-247</v>
      </c>
      <c r="X31" s="86">
        <v>0</v>
      </c>
      <c r="Y31" s="86">
        <v>1483</v>
      </c>
      <c r="Z31" s="86">
        <v>0</v>
      </c>
      <c r="AA31" s="86">
        <v>0</v>
      </c>
      <c r="AB31" s="86">
        <v>-247</v>
      </c>
      <c r="AC31" s="86">
        <v>-247</v>
      </c>
      <c r="AD31" s="86">
        <v>-247</v>
      </c>
      <c r="AE31" s="86">
        <v>-247</v>
      </c>
      <c r="AF31" s="86">
        <v>-247</v>
      </c>
      <c r="AG31" s="86">
        <v>-248</v>
      </c>
      <c r="AH31" s="79">
        <v>7</v>
      </c>
      <c r="AI31" s="92">
        <f t="shared" si="0"/>
        <v>4828</v>
      </c>
    </row>
    <row r="32" spans="1:35">
      <c r="A32" s="51" t="s">
        <v>167</v>
      </c>
      <c r="B32" s="86">
        <v>0</v>
      </c>
      <c r="C32" s="86">
        <v>0</v>
      </c>
      <c r="D32" s="86">
        <v>2</v>
      </c>
      <c r="E32" s="85">
        <v>3</v>
      </c>
      <c r="F32" s="86">
        <v>3194</v>
      </c>
      <c r="G32" s="86">
        <v>2787</v>
      </c>
      <c r="H32" s="86">
        <v>540</v>
      </c>
      <c r="I32" s="86">
        <v>0</v>
      </c>
      <c r="J32" s="86">
        <v>-133</v>
      </c>
      <c r="K32" s="86">
        <v>3402</v>
      </c>
      <c r="L32" s="86">
        <v>2994</v>
      </c>
      <c r="M32" s="86">
        <v>2850</v>
      </c>
      <c r="N32" s="86">
        <v>3587</v>
      </c>
      <c r="O32" s="86">
        <v>458</v>
      </c>
      <c r="P32" s="86">
        <v>95</v>
      </c>
      <c r="Q32" s="86">
        <v>0</v>
      </c>
      <c r="R32" s="86">
        <v>0</v>
      </c>
      <c r="S32" s="86">
        <v>-146</v>
      </c>
      <c r="T32" s="86">
        <v>0</v>
      </c>
      <c r="U32" s="86">
        <v>0</v>
      </c>
      <c r="V32" s="140">
        <v>0</v>
      </c>
      <c r="W32" s="86">
        <v>-13</v>
      </c>
      <c r="X32" s="86">
        <v>0</v>
      </c>
      <c r="Y32" s="86">
        <v>133</v>
      </c>
      <c r="Z32" s="86">
        <v>0</v>
      </c>
      <c r="AA32" s="86">
        <v>0</v>
      </c>
      <c r="AB32" s="86">
        <v>-13</v>
      </c>
      <c r="AC32" s="86">
        <v>-13</v>
      </c>
      <c r="AD32" s="86">
        <v>-13</v>
      </c>
      <c r="AE32" s="86">
        <v>-13</v>
      </c>
      <c r="AF32" s="86">
        <v>-13</v>
      </c>
      <c r="AG32" s="86">
        <v>-68</v>
      </c>
      <c r="AH32" s="79">
        <v>11.5</v>
      </c>
      <c r="AI32" s="92">
        <f t="shared" si="0"/>
        <v>407</v>
      </c>
    </row>
    <row r="33" spans="1:35">
      <c r="A33" s="51" t="s">
        <v>168</v>
      </c>
      <c r="B33" s="86">
        <v>0</v>
      </c>
      <c r="C33" s="86">
        <v>0</v>
      </c>
      <c r="D33" s="86">
        <v>0</v>
      </c>
      <c r="E33" s="85">
        <v>0</v>
      </c>
      <c r="F33" s="86">
        <v>0</v>
      </c>
      <c r="G33" s="86">
        <v>0</v>
      </c>
      <c r="H33" s="86">
        <v>0</v>
      </c>
      <c r="I33" s="86">
        <v>0</v>
      </c>
      <c r="J33" s="86">
        <v>0</v>
      </c>
      <c r="K33" s="86">
        <v>0</v>
      </c>
      <c r="L33" s="86">
        <v>0</v>
      </c>
      <c r="M33" s="86">
        <v>0</v>
      </c>
      <c r="N33" s="86">
        <v>0</v>
      </c>
      <c r="O33" s="86">
        <v>0</v>
      </c>
      <c r="P33" s="86">
        <v>0</v>
      </c>
      <c r="Q33" s="86">
        <v>0</v>
      </c>
      <c r="R33" s="86">
        <v>0</v>
      </c>
      <c r="S33" s="86">
        <v>0</v>
      </c>
      <c r="T33" s="86">
        <v>0</v>
      </c>
      <c r="U33" s="86">
        <v>0</v>
      </c>
      <c r="V33" s="140">
        <v>0</v>
      </c>
      <c r="W33" s="86">
        <v>0</v>
      </c>
      <c r="X33" s="86">
        <v>0</v>
      </c>
      <c r="Y33" s="86">
        <v>0</v>
      </c>
      <c r="Z33" s="86">
        <v>0</v>
      </c>
      <c r="AA33" s="86">
        <v>0</v>
      </c>
      <c r="AB33" s="86">
        <v>0</v>
      </c>
      <c r="AC33" s="86">
        <v>0</v>
      </c>
      <c r="AD33" s="86">
        <v>0</v>
      </c>
      <c r="AE33" s="86">
        <v>0</v>
      </c>
      <c r="AF33" s="86">
        <v>0</v>
      </c>
      <c r="AG33" s="86">
        <v>0</v>
      </c>
      <c r="AH33" s="79">
        <v>1</v>
      </c>
      <c r="AI33" s="92">
        <f t="shared" si="0"/>
        <v>0</v>
      </c>
    </row>
    <row r="34" spans="1:35">
      <c r="A34" s="51" t="s">
        <v>169</v>
      </c>
      <c r="B34" s="86">
        <v>0</v>
      </c>
      <c r="C34" s="86">
        <v>0</v>
      </c>
      <c r="D34" s="86">
        <v>10</v>
      </c>
      <c r="E34" s="85">
        <v>10</v>
      </c>
      <c r="F34" s="86">
        <v>32548</v>
      </c>
      <c r="G34" s="86">
        <v>30552</v>
      </c>
      <c r="H34" s="86">
        <v>3562</v>
      </c>
      <c r="I34" s="86">
        <v>88.87</v>
      </c>
      <c r="J34" s="86">
        <v>-1566</v>
      </c>
      <c r="K34" s="86">
        <v>35322</v>
      </c>
      <c r="L34" s="86">
        <v>29986</v>
      </c>
      <c r="M34" s="86">
        <v>28314</v>
      </c>
      <c r="N34" s="86">
        <v>37654</v>
      </c>
      <c r="O34" s="86">
        <v>2748</v>
      </c>
      <c r="P34" s="86">
        <v>972</v>
      </c>
      <c r="Q34" s="86">
        <v>0</v>
      </c>
      <c r="R34" s="86">
        <v>0</v>
      </c>
      <c r="S34" s="86">
        <v>-1724</v>
      </c>
      <c r="T34" s="86">
        <v>0</v>
      </c>
      <c r="U34" s="86">
        <v>0</v>
      </c>
      <c r="V34" s="140">
        <v>0</v>
      </c>
      <c r="W34" s="86">
        <v>-158</v>
      </c>
      <c r="X34" s="86">
        <v>0</v>
      </c>
      <c r="Y34" s="86">
        <v>1566</v>
      </c>
      <c r="Z34" s="86">
        <v>0</v>
      </c>
      <c r="AA34" s="86">
        <v>0</v>
      </c>
      <c r="AB34" s="86">
        <v>-158</v>
      </c>
      <c r="AC34" s="86">
        <v>-158</v>
      </c>
      <c r="AD34" s="86">
        <v>-158</v>
      </c>
      <c r="AE34" s="86">
        <v>-158</v>
      </c>
      <c r="AF34" s="86">
        <v>-158</v>
      </c>
      <c r="AG34" s="86">
        <v>-776</v>
      </c>
      <c r="AH34" s="79">
        <v>10.9</v>
      </c>
      <c r="AI34" s="92">
        <f t="shared" si="0"/>
        <v>1996</v>
      </c>
    </row>
    <row r="35" spans="1:35">
      <c r="A35" s="51" t="s">
        <v>170</v>
      </c>
      <c r="B35" s="86">
        <v>0</v>
      </c>
      <c r="C35" s="86">
        <v>0</v>
      </c>
      <c r="D35" s="86">
        <v>3</v>
      </c>
      <c r="E35" s="85">
        <v>4</v>
      </c>
      <c r="F35" s="86">
        <v>13562</v>
      </c>
      <c r="G35" s="86">
        <v>13406</v>
      </c>
      <c r="H35" s="86">
        <v>1137</v>
      </c>
      <c r="I35" s="86">
        <v>0</v>
      </c>
      <c r="J35" s="86">
        <v>-981</v>
      </c>
      <c r="K35" s="86">
        <v>15263</v>
      </c>
      <c r="L35" s="86">
        <v>12002</v>
      </c>
      <c r="M35" s="86">
        <v>11239</v>
      </c>
      <c r="N35" s="86">
        <v>16424</v>
      </c>
      <c r="O35" s="86">
        <v>815</v>
      </c>
      <c r="P35" s="86">
        <v>415</v>
      </c>
      <c r="Q35" s="86">
        <v>0</v>
      </c>
      <c r="R35" s="86">
        <v>0</v>
      </c>
      <c r="S35" s="86">
        <v>-1074</v>
      </c>
      <c r="T35" s="86">
        <v>0</v>
      </c>
      <c r="U35" s="86">
        <v>0</v>
      </c>
      <c r="V35" s="140">
        <v>0</v>
      </c>
      <c r="W35" s="86">
        <v>-93</v>
      </c>
      <c r="X35" s="86">
        <v>0</v>
      </c>
      <c r="Y35" s="86">
        <v>981</v>
      </c>
      <c r="Z35" s="86">
        <v>0</v>
      </c>
      <c r="AA35" s="86">
        <v>0</v>
      </c>
      <c r="AB35" s="86">
        <v>-93</v>
      </c>
      <c r="AC35" s="86">
        <v>-93</v>
      </c>
      <c r="AD35" s="86">
        <v>-93</v>
      </c>
      <c r="AE35" s="86">
        <v>-93</v>
      </c>
      <c r="AF35" s="86">
        <v>-93</v>
      </c>
      <c r="AG35" s="86">
        <v>-516</v>
      </c>
      <c r="AH35" s="79">
        <v>11.5</v>
      </c>
      <c r="AI35" s="92">
        <f t="shared" si="0"/>
        <v>156</v>
      </c>
    </row>
    <row r="36" spans="1:35" ht="22.5">
      <c r="A36" s="51" t="s">
        <v>171</v>
      </c>
      <c r="B36" s="86">
        <v>0</v>
      </c>
      <c r="C36" s="86">
        <v>0</v>
      </c>
      <c r="D36" s="86">
        <v>7</v>
      </c>
      <c r="E36" s="85">
        <v>10</v>
      </c>
      <c r="F36" s="86">
        <v>3669</v>
      </c>
      <c r="G36" s="86">
        <v>3022</v>
      </c>
      <c r="H36" s="86">
        <v>986</v>
      </c>
      <c r="I36" s="86">
        <v>0</v>
      </c>
      <c r="J36" s="86">
        <v>-339</v>
      </c>
      <c r="K36" s="86">
        <v>4228</v>
      </c>
      <c r="L36" s="86">
        <v>3149</v>
      </c>
      <c r="M36" s="86">
        <v>2854</v>
      </c>
      <c r="N36" s="86">
        <v>4652</v>
      </c>
      <c r="O36" s="86">
        <v>905</v>
      </c>
      <c r="P36" s="86">
        <v>115</v>
      </c>
      <c r="Q36" s="86">
        <v>0</v>
      </c>
      <c r="R36" s="86">
        <v>0</v>
      </c>
      <c r="S36" s="86">
        <v>-373</v>
      </c>
      <c r="T36" s="86">
        <v>0</v>
      </c>
      <c r="U36" s="86">
        <v>0</v>
      </c>
      <c r="V36" s="140">
        <v>0</v>
      </c>
      <c r="W36" s="86">
        <v>-34</v>
      </c>
      <c r="X36" s="86">
        <v>0</v>
      </c>
      <c r="Y36" s="86">
        <v>339</v>
      </c>
      <c r="Z36" s="86">
        <v>0</v>
      </c>
      <c r="AA36" s="86">
        <v>0</v>
      </c>
      <c r="AB36" s="86">
        <v>-34</v>
      </c>
      <c r="AC36" s="86">
        <v>-34</v>
      </c>
      <c r="AD36" s="86">
        <v>-34</v>
      </c>
      <c r="AE36" s="86">
        <v>-34</v>
      </c>
      <c r="AF36" s="86">
        <v>-34</v>
      </c>
      <c r="AG36" s="86">
        <v>-169</v>
      </c>
      <c r="AH36" s="79">
        <v>11.1</v>
      </c>
      <c r="AI36" s="92">
        <f t="shared" si="0"/>
        <v>647</v>
      </c>
    </row>
    <row r="37" spans="1:35">
      <c r="A37" s="51" t="s">
        <v>172</v>
      </c>
      <c r="B37" s="86">
        <v>0</v>
      </c>
      <c r="C37" s="86">
        <v>0</v>
      </c>
      <c r="D37" s="86">
        <v>48</v>
      </c>
      <c r="E37" s="85">
        <v>55</v>
      </c>
      <c r="F37" s="86">
        <v>83057</v>
      </c>
      <c r="G37" s="86">
        <v>74243</v>
      </c>
      <c r="H37" s="86">
        <v>11954</v>
      </c>
      <c r="I37" s="86">
        <v>764.25000000000045</v>
      </c>
      <c r="J37" s="86">
        <v>-3140</v>
      </c>
      <c r="K37" s="86">
        <v>88625</v>
      </c>
      <c r="L37" s="86">
        <v>77722</v>
      </c>
      <c r="M37" s="86">
        <v>74126</v>
      </c>
      <c r="N37" s="86">
        <v>93563</v>
      </c>
      <c r="O37" s="86">
        <v>9881</v>
      </c>
      <c r="P37" s="86">
        <v>2456</v>
      </c>
      <c r="Q37" s="86">
        <v>0</v>
      </c>
      <c r="R37" s="86">
        <v>0</v>
      </c>
      <c r="S37" s="86">
        <v>-3523</v>
      </c>
      <c r="T37" s="86">
        <v>0</v>
      </c>
      <c r="U37" s="86">
        <v>0</v>
      </c>
      <c r="V37" s="140">
        <v>0</v>
      </c>
      <c r="W37" s="86">
        <v>-383</v>
      </c>
      <c r="X37" s="86">
        <v>0</v>
      </c>
      <c r="Y37" s="86">
        <v>3140</v>
      </c>
      <c r="Z37" s="86">
        <v>0</v>
      </c>
      <c r="AA37" s="86">
        <v>0</v>
      </c>
      <c r="AB37" s="86">
        <v>-383</v>
      </c>
      <c r="AC37" s="86">
        <v>-383</v>
      </c>
      <c r="AD37" s="86">
        <v>-383</v>
      </c>
      <c r="AE37" s="86">
        <v>-383</v>
      </c>
      <c r="AF37" s="86">
        <v>-383</v>
      </c>
      <c r="AG37" s="86">
        <v>-1225</v>
      </c>
      <c r="AH37" s="79">
        <v>9.1999999999999993</v>
      </c>
      <c r="AI37" s="92">
        <f t="shared" si="0"/>
        <v>8814</v>
      </c>
    </row>
    <row r="38" spans="1:35">
      <c r="A38" s="51" t="s">
        <v>173</v>
      </c>
      <c r="B38" s="86">
        <v>0</v>
      </c>
      <c r="C38" s="86">
        <v>0</v>
      </c>
      <c r="D38" s="86">
        <v>1</v>
      </c>
      <c r="E38" s="85">
        <v>1</v>
      </c>
      <c r="F38" s="86">
        <v>2666</v>
      </c>
      <c r="G38" s="86">
        <v>2160</v>
      </c>
      <c r="H38" s="86">
        <v>509</v>
      </c>
      <c r="I38" s="86">
        <v>212.73999999999995</v>
      </c>
      <c r="J38" s="86">
        <v>-3</v>
      </c>
      <c r="K38" s="86">
        <v>2679</v>
      </c>
      <c r="L38" s="86">
        <v>2648</v>
      </c>
      <c r="M38" s="86">
        <v>2577</v>
      </c>
      <c r="N38" s="86">
        <v>2755</v>
      </c>
      <c r="O38" s="86">
        <v>437</v>
      </c>
      <c r="P38" s="86">
        <v>76</v>
      </c>
      <c r="Q38" s="86">
        <v>0</v>
      </c>
      <c r="R38" s="86">
        <v>0</v>
      </c>
      <c r="S38" s="86">
        <v>-7</v>
      </c>
      <c r="T38" s="86">
        <v>0</v>
      </c>
      <c r="U38" s="86">
        <v>0</v>
      </c>
      <c r="V38" s="140">
        <v>0</v>
      </c>
      <c r="W38" s="86">
        <v>-4</v>
      </c>
      <c r="X38" s="86">
        <v>0</v>
      </c>
      <c r="Y38" s="86">
        <v>3</v>
      </c>
      <c r="Z38" s="86">
        <v>0</v>
      </c>
      <c r="AA38" s="86">
        <v>0</v>
      </c>
      <c r="AB38" s="86">
        <v>-3</v>
      </c>
      <c r="AC38" s="86">
        <v>0</v>
      </c>
      <c r="AD38" s="86">
        <v>0</v>
      </c>
      <c r="AE38" s="86">
        <v>0</v>
      </c>
      <c r="AF38" s="86">
        <v>0</v>
      </c>
      <c r="AG38" s="86">
        <v>0</v>
      </c>
      <c r="AH38" s="79">
        <v>1.9</v>
      </c>
      <c r="AI38" s="92">
        <f t="shared" si="0"/>
        <v>506</v>
      </c>
    </row>
    <row r="39" spans="1:35">
      <c r="A39" s="51" t="s">
        <v>174</v>
      </c>
      <c r="B39" s="86">
        <v>0</v>
      </c>
      <c r="C39" s="86">
        <v>0</v>
      </c>
      <c r="D39" s="86">
        <v>10</v>
      </c>
      <c r="E39" s="85">
        <v>14</v>
      </c>
      <c r="F39" s="86">
        <v>13345</v>
      </c>
      <c r="G39" s="86">
        <v>12169</v>
      </c>
      <c r="H39" s="86">
        <v>1751</v>
      </c>
      <c r="I39" s="86">
        <v>141.13</v>
      </c>
      <c r="J39" s="86">
        <v>-575</v>
      </c>
      <c r="K39" s="86">
        <v>14425</v>
      </c>
      <c r="L39" s="86">
        <v>12286</v>
      </c>
      <c r="M39" s="86">
        <v>11615</v>
      </c>
      <c r="N39" s="86">
        <v>15322</v>
      </c>
      <c r="O39" s="86">
        <v>1444</v>
      </c>
      <c r="P39" s="86">
        <v>397</v>
      </c>
      <c r="Q39" s="86">
        <v>0</v>
      </c>
      <c r="R39" s="86">
        <v>0</v>
      </c>
      <c r="S39" s="86">
        <v>-665</v>
      </c>
      <c r="T39" s="86">
        <v>0</v>
      </c>
      <c r="U39" s="86">
        <v>0</v>
      </c>
      <c r="V39" s="140">
        <v>0</v>
      </c>
      <c r="W39" s="86">
        <v>-90</v>
      </c>
      <c r="X39" s="86">
        <v>0</v>
      </c>
      <c r="Y39" s="86">
        <v>575</v>
      </c>
      <c r="Z39" s="86">
        <v>0</v>
      </c>
      <c r="AA39" s="86">
        <v>0</v>
      </c>
      <c r="AB39" s="86">
        <v>-90</v>
      </c>
      <c r="AC39" s="86">
        <v>-90</v>
      </c>
      <c r="AD39" s="86">
        <v>-90</v>
      </c>
      <c r="AE39" s="86">
        <v>-90</v>
      </c>
      <c r="AF39" s="86">
        <v>-90</v>
      </c>
      <c r="AG39" s="86">
        <v>-125</v>
      </c>
      <c r="AH39" s="79">
        <v>7.4</v>
      </c>
      <c r="AI39" s="92">
        <f t="shared" si="0"/>
        <v>1176</v>
      </c>
    </row>
    <row r="40" spans="1:35">
      <c r="A40" s="51" t="s">
        <v>175</v>
      </c>
      <c r="B40" s="86">
        <v>0</v>
      </c>
      <c r="C40" s="86">
        <v>0</v>
      </c>
      <c r="D40" s="86">
        <v>0</v>
      </c>
      <c r="E40" s="85">
        <v>0</v>
      </c>
      <c r="F40" s="86">
        <v>0</v>
      </c>
      <c r="G40" s="86">
        <v>0</v>
      </c>
      <c r="H40" s="86">
        <v>0</v>
      </c>
      <c r="I40" s="86">
        <v>0</v>
      </c>
      <c r="J40" s="86">
        <v>0</v>
      </c>
      <c r="K40" s="86">
        <v>0</v>
      </c>
      <c r="L40" s="86">
        <v>0</v>
      </c>
      <c r="M40" s="86">
        <v>0</v>
      </c>
      <c r="N40" s="86">
        <v>0</v>
      </c>
      <c r="O40" s="86">
        <v>0</v>
      </c>
      <c r="P40" s="86">
        <v>0</v>
      </c>
      <c r="Q40" s="86">
        <v>0</v>
      </c>
      <c r="R40" s="86">
        <v>0</v>
      </c>
      <c r="S40" s="86">
        <v>0</v>
      </c>
      <c r="T40" s="86">
        <v>0</v>
      </c>
      <c r="U40" s="86">
        <v>0</v>
      </c>
      <c r="V40" s="140">
        <v>0</v>
      </c>
      <c r="W40" s="86">
        <v>0</v>
      </c>
      <c r="X40" s="86">
        <v>0</v>
      </c>
      <c r="Y40" s="86">
        <v>0</v>
      </c>
      <c r="Z40" s="86">
        <v>0</v>
      </c>
      <c r="AA40" s="86">
        <v>0</v>
      </c>
      <c r="AB40" s="86">
        <v>0</v>
      </c>
      <c r="AC40" s="86">
        <v>0</v>
      </c>
      <c r="AD40" s="86">
        <v>0</v>
      </c>
      <c r="AE40" s="86">
        <v>0</v>
      </c>
      <c r="AF40" s="86">
        <v>0</v>
      </c>
      <c r="AG40" s="86">
        <v>0</v>
      </c>
      <c r="AH40" s="79">
        <v>1</v>
      </c>
      <c r="AI40" s="92">
        <f t="shared" si="0"/>
        <v>0</v>
      </c>
    </row>
    <row r="41" spans="1:35">
      <c r="A41" s="51" t="s">
        <v>176</v>
      </c>
      <c r="B41" s="86">
        <v>0</v>
      </c>
      <c r="C41" s="86">
        <v>0</v>
      </c>
      <c r="D41" s="86">
        <v>0</v>
      </c>
      <c r="E41" s="85">
        <v>0</v>
      </c>
      <c r="F41" s="86">
        <v>0</v>
      </c>
      <c r="G41" s="86">
        <v>0</v>
      </c>
      <c r="H41" s="86">
        <v>0</v>
      </c>
      <c r="I41" s="86">
        <v>0</v>
      </c>
      <c r="J41" s="86">
        <v>0</v>
      </c>
      <c r="K41" s="86">
        <v>0</v>
      </c>
      <c r="L41" s="86">
        <v>0</v>
      </c>
      <c r="M41" s="86">
        <v>0</v>
      </c>
      <c r="N41" s="86">
        <v>0</v>
      </c>
      <c r="O41" s="86">
        <v>0</v>
      </c>
      <c r="P41" s="86">
        <v>0</v>
      </c>
      <c r="Q41" s="86">
        <v>0</v>
      </c>
      <c r="R41" s="86">
        <v>0</v>
      </c>
      <c r="S41" s="86">
        <v>0</v>
      </c>
      <c r="T41" s="86">
        <v>0</v>
      </c>
      <c r="U41" s="86">
        <v>0</v>
      </c>
      <c r="V41" s="140">
        <v>0</v>
      </c>
      <c r="W41" s="86">
        <v>0</v>
      </c>
      <c r="X41" s="86">
        <v>0</v>
      </c>
      <c r="Y41" s="86">
        <v>0</v>
      </c>
      <c r="Z41" s="86">
        <v>0</v>
      </c>
      <c r="AA41" s="86">
        <v>0</v>
      </c>
      <c r="AB41" s="86">
        <v>0</v>
      </c>
      <c r="AC41" s="86">
        <v>0</v>
      </c>
      <c r="AD41" s="86">
        <v>0</v>
      </c>
      <c r="AE41" s="86">
        <v>0</v>
      </c>
      <c r="AF41" s="86">
        <v>0</v>
      </c>
      <c r="AG41" s="86">
        <v>0</v>
      </c>
      <c r="AH41" s="79">
        <v>1</v>
      </c>
      <c r="AI41" s="92">
        <f t="shared" si="0"/>
        <v>0</v>
      </c>
    </row>
    <row r="42" spans="1:35">
      <c r="A42" s="51" t="s">
        <v>177</v>
      </c>
      <c r="B42" s="86">
        <v>0</v>
      </c>
      <c r="C42" s="86">
        <v>0</v>
      </c>
      <c r="D42" s="86">
        <v>6</v>
      </c>
      <c r="E42" s="85">
        <v>6</v>
      </c>
      <c r="F42" s="86">
        <v>19610</v>
      </c>
      <c r="G42" s="86">
        <v>17770</v>
      </c>
      <c r="H42" s="86">
        <v>2662</v>
      </c>
      <c r="I42" s="86">
        <v>446.13999999999987</v>
      </c>
      <c r="J42" s="86">
        <v>-822</v>
      </c>
      <c r="K42" s="86">
        <v>21118</v>
      </c>
      <c r="L42" s="86">
        <v>18201</v>
      </c>
      <c r="M42" s="86">
        <v>17343</v>
      </c>
      <c r="N42" s="86">
        <v>22261</v>
      </c>
      <c r="O42" s="86">
        <v>2200</v>
      </c>
      <c r="P42" s="86">
        <v>583</v>
      </c>
      <c r="Q42" s="86">
        <v>0</v>
      </c>
      <c r="R42" s="86">
        <v>0</v>
      </c>
      <c r="S42" s="86">
        <v>-943</v>
      </c>
      <c r="T42" s="86">
        <v>0</v>
      </c>
      <c r="U42" s="86">
        <v>0</v>
      </c>
      <c r="V42" s="140">
        <v>0</v>
      </c>
      <c r="W42" s="86">
        <v>-121</v>
      </c>
      <c r="X42" s="86">
        <v>0</v>
      </c>
      <c r="Y42" s="86">
        <v>822</v>
      </c>
      <c r="Z42" s="86">
        <v>0</v>
      </c>
      <c r="AA42" s="86">
        <v>0</v>
      </c>
      <c r="AB42" s="86">
        <v>-121</v>
      </c>
      <c r="AC42" s="86">
        <v>-121</v>
      </c>
      <c r="AD42" s="86">
        <v>-121</v>
      </c>
      <c r="AE42" s="86">
        <v>-121</v>
      </c>
      <c r="AF42" s="86">
        <v>-121</v>
      </c>
      <c r="AG42" s="86">
        <v>-217</v>
      </c>
      <c r="AH42" s="79">
        <v>7.8</v>
      </c>
      <c r="AI42" s="92">
        <f t="shared" si="0"/>
        <v>1840</v>
      </c>
    </row>
    <row r="43" spans="1:35" ht="22.5">
      <c r="A43" s="51" t="s">
        <v>178</v>
      </c>
      <c r="B43" s="86">
        <v>0</v>
      </c>
      <c r="C43" s="86">
        <v>0</v>
      </c>
      <c r="D43" s="86">
        <v>1</v>
      </c>
      <c r="E43" s="85">
        <v>1</v>
      </c>
      <c r="F43" s="86">
        <v>1167</v>
      </c>
      <c r="G43" s="86">
        <v>1079</v>
      </c>
      <c r="H43" s="86">
        <v>177</v>
      </c>
      <c r="I43" s="86">
        <v>0</v>
      </c>
      <c r="J43" s="86">
        <v>-89</v>
      </c>
      <c r="K43" s="86">
        <v>1332</v>
      </c>
      <c r="L43" s="86">
        <v>1019</v>
      </c>
      <c r="M43" s="86">
        <v>924</v>
      </c>
      <c r="N43" s="86">
        <v>1469</v>
      </c>
      <c r="O43" s="86">
        <v>148</v>
      </c>
      <c r="P43" s="86">
        <v>36</v>
      </c>
      <c r="Q43" s="86">
        <v>0</v>
      </c>
      <c r="R43" s="86">
        <v>0</v>
      </c>
      <c r="S43" s="86">
        <v>-96</v>
      </c>
      <c r="T43" s="86">
        <v>0</v>
      </c>
      <c r="U43" s="86">
        <v>0</v>
      </c>
      <c r="V43" s="140">
        <v>0</v>
      </c>
      <c r="W43" s="86">
        <v>-7</v>
      </c>
      <c r="X43" s="86">
        <v>0</v>
      </c>
      <c r="Y43" s="86">
        <v>89</v>
      </c>
      <c r="Z43" s="86">
        <v>0</v>
      </c>
      <c r="AA43" s="86">
        <v>0</v>
      </c>
      <c r="AB43" s="86">
        <v>-7</v>
      </c>
      <c r="AC43" s="86">
        <v>-7</v>
      </c>
      <c r="AD43" s="86">
        <v>-7</v>
      </c>
      <c r="AE43" s="86">
        <v>-7</v>
      </c>
      <c r="AF43" s="86">
        <v>-7</v>
      </c>
      <c r="AG43" s="86">
        <v>-54</v>
      </c>
      <c r="AH43" s="79">
        <v>14.2</v>
      </c>
      <c r="AI43" s="92">
        <f t="shared" si="0"/>
        <v>88</v>
      </c>
    </row>
    <row r="44" spans="1:35">
      <c r="A44" s="51" t="s">
        <v>179</v>
      </c>
      <c r="B44" s="86">
        <v>0</v>
      </c>
      <c r="C44" s="86">
        <v>0</v>
      </c>
      <c r="D44" s="86">
        <v>0</v>
      </c>
      <c r="E44" s="85">
        <v>0</v>
      </c>
      <c r="F44" s="86">
        <v>0</v>
      </c>
      <c r="G44" s="86">
        <v>0</v>
      </c>
      <c r="H44" s="86">
        <v>0</v>
      </c>
      <c r="I44" s="86">
        <v>0</v>
      </c>
      <c r="J44" s="86">
        <v>0</v>
      </c>
      <c r="K44" s="86">
        <v>0</v>
      </c>
      <c r="L44" s="86">
        <v>0</v>
      </c>
      <c r="M44" s="86">
        <v>0</v>
      </c>
      <c r="N44" s="86">
        <v>0</v>
      </c>
      <c r="O44" s="86">
        <v>0</v>
      </c>
      <c r="P44" s="86">
        <v>0</v>
      </c>
      <c r="Q44" s="86">
        <v>0</v>
      </c>
      <c r="R44" s="86">
        <v>0</v>
      </c>
      <c r="S44" s="86">
        <v>0</v>
      </c>
      <c r="T44" s="86">
        <v>0</v>
      </c>
      <c r="U44" s="86">
        <v>0</v>
      </c>
      <c r="V44" s="140">
        <v>0</v>
      </c>
      <c r="W44" s="86">
        <v>0</v>
      </c>
      <c r="X44" s="86">
        <v>0</v>
      </c>
      <c r="Y44" s="86">
        <v>0</v>
      </c>
      <c r="Z44" s="86">
        <v>0</v>
      </c>
      <c r="AA44" s="86">
        <v>0</v>
      </c>
      <c r="AB44" s="86">
        <v>0</v>
      </c>
      <c r="AC44" s="86">
        <v>0</v>
      </c>
      <c r="AD44" s="86">
        <v>0</v>
      </c>
      <c r="AE44" s="86">
        <v>0</v>
      </c>
      <c r="AF44" s="86">
        <v>0</v>
      </c>
      <c r="AG44" s="86">
        <v>0</v>
      </c>
      <c r="AH44" s="79">
        <v>1</v>
      </c>
      <c r="AI44" s="92">
        <f t="shared" si="0"/>
        <v>0</v>
      </c>
    </row>
    <row r="45" spans="1:35">
      <c r="A45" s="51" t="s">
        <v>180</v>
      </c>
      <c r="B45" s="86">
        <v>0</v>
      </c>
      <c r="C45" s="86">
        <v>0</v>
      </c>
      <c r="D45" s="86">
        <v>0</v>
      </c>
      <c r="E45" s="85">
        <v>0</v>
      </c>
      <c r="F45" s="86">
        <v>0</v>
      </c>
      <c r="G45" s="86">
        <v>0</v>
      </c>
      <c r="H45" s="86">
        <v>0</v>
      </c>
      <c r="I45" s="86">
        <v>0</v>
      </c>
      <c r="J45" s="86">
        <v>0</v>
      </c>
      <c r="K45" s="86">
        <v>0</v>
      </c>
      <c r="L45" s="86">
        <v>0</v>
      </c>
      <c r="M45" s="86">
        <v>0</v>
      </c>
      <c r="N45" s="86">
        <v>0</v>
      </c>
      <c r="O45" s="86">
        <v>0</v>
      </c>
      <c r="P45" s="86">
        <v>0</v>
      </c>
      <c r="Q45" s="86">
        <v>0</v>
      </c>
      <c r="R45" s="86">
        <v>0</v>
      </c>
      <c r="S45" s="86">
        <v>0</v>
      </c>
      <c r="T45" s="86">
        <v>0</v>
      </c>
      <c r="U45" s="86">
        <v>0</v>
      </c>
      <c r="V45" s="140">
        <v>0</v>
      </c>
      <c r="W45" s="86">
        <v>0</v>
      </c>
      <c r="X45" s="86">
        <v>0</v>
      </c>
      <c r="Y45" s="86">
        <v>0</v>
      </c>
      <c r="Z45" s="86">
        <v>0</v>
      </c>
      <c r="AA45" s="86">
        <v>0</v>
      </c>
      <c r="AB45" s="86">
        <v>0</v>
      </c>
      <c r="AC45" s="86">
        <v>0</v>
      </c>
      <c r="AD45" s="86">
        <v>0</v>
      </c>
      <c r="AE45" s="86">
        <v>0</v>
      </c>
      <c r="AF45" s="86">
        <v>0</v>
      </c>
      <c r="AG45" s="86">
        <v>0</v>
      </c>
      <c r="AH45" s="79">
        <v>1</v>
      </c>
      <c r="AI45" s="92">
        <f t="shared" si="0"/>
        <v>0</v>
      </c>
    </row>
    <row r="46" spans="1:35">
      <c r="A46" s="51" t="s">
        <v>181</v>
      </c>
      <c r="B46" s="86">
        <v>0</v>
      </c>
      <c r="C46" s="86">
        <v>0</v>
      </c>
      <c r="D46" s="86">
        <v>0</v>
      </c>
      <c r="E46" s="85">
        <v>0</v>
      </c>
      <c r="F46" s="86">
        <v>0</v>
      </c>
      <c r="G46" s="86">
        <v>0</v>
      </c>
      <c r="H46" s="86">
        <v>0</v>
      </c>
      <c r="I46" s="86">
        <v>0</v>
      </c>
      <c r="J46" s="86">
        <v>0</v>
      </c>
      <c r="K46" s="86">
        <v>0</v>
      </c>
      <c r="L46" s="86">
        <v>0</v>
      </c>
      <c r="M46" s="86">
        <v>0</v>
      </c>
      <c r="N46" s="86">
        <v>0</v>
      </c>
      <c r="O46" s="86">
        <v>0</v>
      </c>
      <c r="P46" s="86">
        <v>0</v>
      </c>
      <c r="Q46" s="86">
        <v>0</v>
      </c>
      <c r="R46" s="86">
        <v>0</v>
      </c>
      <c r="S46" s="86">
        <v>0</v>
      </c>
      <c r="T46" s="86">
        <v>0</v>
      </c>
      <c r="U46" s="86">
        <v>0</v>
      </c>
      <c r="V46" s="140">
        <v>0</v>
      </c>
      <c r="W46" s="86">
        <v>0</v>
      </c>
      <c r="X46" s="86">
        <v>0</v>
      </c>
      <c r="Y46" s="86">
        <v>0</v>
      </c>
      <c r="Z46" s="86">
        <v>0</v>
      </c>
      <c r="AA46" s="86">
        <v>0</v>
      </c>
      <c r="AB46" s="86">
        <v>0</v>
      </c>
      <c r="AC46" s="86">
        <v>0</v>
      </c>
      <c r="AD46" s="86">
        <v>0</v>
      </c>
      <c r="AE46" s="86">
        <v>0</v>
      </c>
      <c r="AF46" s="86">
        <v>0</v>
      </c>
      <c r="AG46" s="86">
        <v>0</v>
      </c>
      <c r="AH46" s="79">
        <v>1</v>
      </c>
      <c r="AI46" s="92">
        <f t="shared" si="0"/>
        <v>0</v>
      </c>
    </row>
    <row r="47" spans="1:35">
      <c r="A47" s="51" t="s">
        <v>182</v>
      </c>
      <c r="B47" s="86">
        <v>0</v>
      </c>
      <c r="C47" s="86">
        <v>0</v>
      </c>
      <c r="D47" s="86">
        <v>280</v>
      </c>
      <c r="E47" s="85">
        <v>290</v>
      </c>
      <c r="F47" s="86">
        <v>249603</v>
      </c>
      <c r="G47" s="86">
        <v>217216</v>
      </c>
      <c r="H47" s="86">
        <v>45910</v>
      </c>
      <c r="I47" s="86">
        <v>1568.129999999996</v>
      </c>
      <c r="J47" s="86">
        <v>-13523</v>
      </c>
      <c r="K47" s="86">
        <v>273561</v>
      </c>
      <c r="L47" s="86">
        <v>227607</v>
      </c>
      <c r="M47" s="86">
        <v>213881</v>
      </c>
      <c r="N47" s="86">
        <v>293224</v>
      </c>
      <c r="O47" s="86">
        <v>40027</v>
      </c>
      <c r="P47" s="86">
        <v>7512</v>
      </c>
      <c r="Q47" s="86">
        <v>0</v>
      </c>
      <c r="R47" s="86">
        <v>0</v>
      </c>
      <c r="S47" s="86">
        <v>-15152</v>
      </c>
      <c r="T47" s="86">
        <v>0</v>
      </c>
      <c r="U47" s="86">
        <v>0</v>
      </c>
      <c r="V47" s="140">
        <v>0</v>
      </c>
      <c r="W47" s="86">
        <v>-1629</v>
      </c>
      <c r="X47" s="86">
        <v>0</v>
      </c>
      <c r="Y47" s="86">
        <v>13523</v>
      </c>
      <c r="Z47" s="86">
        <v>0</v>
      </c>
      <c r="AA47" s="86">
        <v>0</v>
      </c>
      <c r="AB47" s="86">
        <v>-1629</v>
      </c>
      <c r="AC47" s="86">
        <v>-1629</v>
      </c>
      <c r="AD47" s="86">
        <v>-1629</v>
      </c>
      <c r="AE47" s="86">
        <v>-1629</v>
      </c>
      <c r="AF47" s="86">
        <v>-1629</v>
      </c>
      <c r="AG47" s="86">
        <v>-5378</v>
      </c>
      <c r="AH47" s="79">
        <v>9.3000000000000007</v>
      </c>
      <c r="AI47" s="92">
        <f t="shared" si="0"/>
        <v>32387</v>
      </c>
    </row>
    <row r="48" spans="1:35">
      <c r="A48" s="51" t="s">
        <v>183</v>
      </c>
      <c r="B48" s="86">
        <v>0</v>
      </c>
      <c r="C48" s="86">
        <v>0</v>
      </c>
      <c r="D48" s="86">
        <v>0</v>
      </c>
      <c r="E48" s="85">
        <v>0</v>
      </c>
      <c r="F48" s="86">
        <v>0</v>
      </c>
      <c r="G48" s="86">
        <v>0</v>
      </c>
      <c r="H48" s="86">
        <v>0</v>
      </c>
      <c r="I48" s="86">
        <v>0</v>
      </c>
      <c r="J48" s="86">
        <v>0</v>
      </c>
      <c r="K48" s="86">
        <v>0</v>
      </c>
      <c r="L48" s="86">
        <v>0</v>
      </c>
      <c r="M48" s="86">
        <v>0</v>
      </c>
      <c r="N48" s="86">
        <v>0</v>
      </c>
      <c r="O48" s="86">
        <v>0</v>
      </c>
      <c r="P48" s="86">
        <v>0</v>
      </c>
      <c r="Q48" s="86">
        <v>0</v>
      </c>
      <c r="R48" s="86">
        <v>0</v>
      </c>
      <c r="S48" s="86">
        <v>0</v>
      </c>
      <c r="T48" s="86">
        <v>0</v>
      </c>
      <c r="U48" s="86">
        <v>0</v>
      </c>
      <c r="V48" s="140">
        <v>0</v>
      </c>
      <c r="W48" s="86">
        <v>0</v>
      </c>
      <c r="X48" s="86">
        <v>0</v>
      </c>
      <c r="Y48" s="86">
        <v>0</v>
      </c>
      <c r="Z48" s="86">
        <v>0</v>
      </c>
      <c r="AA48" s="86">
        <v>0</v>
      </c>
      <c r="AB48" s="86">
        <v>0</v>
      </c>
      <c r="AC48" s="86">
        <v>0</v>
      </c>
      <c r="AD48" s="86">
        <v>0</v>
      </c>
      <c r="AE48" s="86">
        <v>0</v>
      </c>
      <c r="AF48" s="86">
        <v>0</v>
      </c>
      <c r="AG48" s="86">
        <v>0</v>
      </c>
      <c r="AH48" s="79">
        <v>1</v>
      </c>
      <c r="AI48" s="92">
        <f t="shared" si="0"/>
        <v>0</v>
      </c>
    </row>
    <row r="49" spans="1:35">
      <c r="A49" s="51" t="s">
        <v>184</v>
      </c>
      <c r="B49" s="86">
        <v>0</v>
      </c>
      <c r="C49" s="86">
        <v>0</v>
      </c>
      <c r="D49" s="86">
        <v>9</v>
      </c>
      <c r="E49" s="85">
        <v>10</v>
      </c>
      <c r="F49" s="86">
        <v>15495</v>
      </c>
      <c r="G49" s="86">
        <v>13961</v>
      </c>
      <c r="H49" s="86">
        <v>2281</v>
      </c>
      <c r="I49" s="86">
        <v>159.44999999999993</v>
      </c>
      <c r="J49" s="86">
        <v>-747</v>
      </c>
      <c r="K49" s="86">
        <v>16811</v>
      </c>
      <c r="L49" s="86">
        <v>14237</v>
      </c>
      <c r="M49" s="86">
        <v>13673</v>
      </c>
      <c r="N49" s="86">
        <v>17596</v>
      </c>
      <c r="O49" s="86">
        <v>1929</v>
      </c>
      <c r="P49" s="86">
        <v>464</v>
      </c>
      <c r="Q49" s="86">
        <v>0</v>
      </c>
      <c r="R49" s="86">
        <v>0</v>
      </c>
      <c r="S49" s="86">
        <v>-859</v>
      </c>
      <c r="T49" s="86">
        <v>0</v>
      </c>
      <c r="U49" s="86">
        <v>0</v>
      </c>
      <c r="V49" s="140">
        <v>0</v>
      </c>
      <c r="W49" s="86">
        <v>-112</v>
      </c>
      <c r="X49" s="86">
        <v>0</v>
      </c>
      <c r="Y49" s="86">
        <v>747</v>
      </c>
      <c r="Z49" s="86">
        <v>0</v>
      </c>
      <c r="AA49" s="86">
        <v>0</v>
      </c>
      <c r="AB49" s="86">
        <v>-112</v>
      </c>
      <c r="AC49" s="86">
        <v>-112</v>
      </c>
      <c r="AD49" s="86">
        <v>-112</v>
      </c>
      <c r="AE49" s="86">
        <v>-112</v>
      </c>
      <c r="AF49" s="86">
        <v>-112</v>
      </c>
      <c r="AG49" s="86">
        <v>-187</v>
      </c>
      <c r="AH49" s="79">
        <v>7.7</v>
      </c>
      <c r="AI49" s="92">
        <f t="shared" si="0"/>
        <v>1534</v>
      </c>
    </row>
    <row r="50" spans="1:35">
      <c r="A50" s="51" t="s">
        <v>185</v>
      </c>
      <c r="B50" s="86">
        <v>0</v>
      </c>
      <c r="C50" s="86">
        <v>0</v>
      </c>
      <c r="D50" s="86">
        <v>0</v>
      </c>
      <c r="E50" s="85">
        <v>0</v>
      </c>
      <c r="F50" s="86">
        <v>0</v>
      </c>
      <c r="G50" s="86">
        <v>0</v>
      </c>
      <c r="H50" s="86">
        <v>0</v>
      </c>
      <c r="I50" s="86">
        <v>0</v>
      </c>
      <c r="J50" s="86">
        <v>0</v>
      </c>
      <c r="K50" s="86">
        <v>0</v>
      </c>
      <c r="L50" s="86">
        <v>0</v>
      </c>
      <c r="M50" s="86">
        <v>0</v>
      </c>
      <c r="N50" s="86">
        <v>0</v>
      </c>
      <c r="O50" s="86">
        <v>0</v>
      </c>
      <c r="P50" s="86">
        <v>0</v>
      </c>
      <c r="Q50" s="86">
        <v>0</v>
      </c>
      <c r="R50" s="86">
        <v>0</v>
      </c>
      <c r="S50" s="86">
        <v>0</v>
      </c>
      <c r="T50" s="86">
        <v>0</v>
      </c>
      <c r="U50" s="86">
        <v>0</v>
      </c>
      <c r="V50" s="140">
        <v>0</v>
      </c>
      <c r="W50" s="86">
        <v>0</v>
      </c>
      <c r="X50" s="86">
        <v>0</v>
      </c>
      <c r="Y50" s="86">
        <v>0</v>
      </c>
      <c r="Z50" s="86">
        <v>0</v>
      </c>
      <c r="AA50" s="86">
        <v>0</v>
      </c>
      <c r="AB50" s="86">
        <v>0</v>
      </c>
      <c r="AC50" s="86">
        <v>0</v>
      </c>
      <c r="AD50" s="86">
        <v>0</v>
      </c>
      <c r="AE50" s="86">
        <v>0</v>
      </c>
      <c r="AF50" s="86">
        <v>0</v>
      </c>
      <c r="AG50" s="86">
        <v>0</v>
      </c>
      <c r="AH50" s="79">
        <v>1</v>
      </c>
      <c r="AI50" s="92">
        <f t="shared" si="0"/>
        <v>0</v>
      </c>
    </row>
    <row r="51" spans="1:35">
      <c r="A51" s="51" t="s">
        <v>186</v>
      </c>
      <c r="B51" s="86">
        <v>0</v>
      </c>
      <c r="C51" s="86">
        <v>0</v>
      </c>
      <c r="D51" s="86">
        <v>1</v>
      </c>
      <c r="E51" s="85">
        <v>1</v>
      </c>
      <c r="F51" s="86">
        <v>2090</v>
      </c>
      <c r="G51" s="86">
        <v>1874</v>
      </c>
      <c r="H51" s="86">
        <v>216</v>
      </c>
      <c r="I51" s="86">
        <v>337.44000000000005</v>
      </c>
      <c r="J51" s="86">
        <v>0</v>
      </c>
      <c r="K51" s="86">
        <v>2119</v>
      </c>
      <c r="L51" s="86">
        <v>2061</v>
      </c>
      <c r="M51" s="86">
        <v>2050</v>
      </c>
      <c r="N51" s="86">
        <v>2131</v>
      </c>
      <c r="O51" s="86">
        <v>174</v>
      </c>
      <c r="P51" s="86">
        <v>60</v>
      </c>
      <c r="Q51" s="86">
        <v>0</v>
      </c>
      <c r="R51" s="86">
        <v>0</v>
      </c>
      <c r="S51" s="86">
        <v>-18</v>
      </c>
      <c r="T51" s="86">
        <v>0</v>
      </c>
      <c r="U51" s="86">
        <v>0</v>
      </c>
      <c r="V51" s="140">
        <v>0</v>
      </c>
      <c r="W51" s="86">
        <v>-18</v>
      </c>
      <c r="X51" s="86">
        <v>0</v>
      </c>
      <c r="Y51" s="86">
        <v>0</v>
      </c>
      <c r="Z51" s="86">
        <v>0</v>
      </c>
      <c r="AA51" s="86">
        <v>0</v>
      </c>
      <c r="AB51" s="86">
        <v>0</v>
      </c>
      <c r="AC51" s="86">
        <v>0</v>
      </c>
      <c r="AD51" s="86">
        <v>0</v>
      </c>
      <c r="AE51" s="86">
        <v>0</v>
      </c>
      <c r="AF51" s="86">
        <v>0</v>
      </c>
      <c r="AG51" s="86">
        <v>0</v>
      </c>
      <c r="AH51" s="79">
        <v>1</v>
      </c>
      <c r="AI51" s="92">
        <f t="shared" si="0"/>
        <v>216</v>
      </c>
    </row>
    <row r="52" spans="1:35">
      <c r="A52" s="51" t="s">
        <v>187</v>
      </c>
      <c r="B52" s="86">
        <v>0</v>
      </c>
      <c r="C52" s="86">
        <v>0</v>
      </c>
      <c r="D52" s="86">
        <v>56</v>
      </c>
      <c r="E52" s="85">
        <v>59</v>
      </c>
      <c r="F52" s="86">
        <v>228233</v>
      </c>
      <c r="G52" s="86">
        <v>216889</v>
      </c>
      <c r="H52" s="86">
        <v>20941</v>
      </c>
      <c r="I52" s="86">
        <v>1635.9000000000033</v>
      </c>
      <c r="J52" s="86">
        <v>-9597</v>
      </c>
      <c r="K52" s="86">
        <v>245144</v>
      </c>
      <c r="L52" s="86">
        <v>211945</v>
      </c>
      <c r="M52" s="86">
        <v>201971</v>
      </c>
      <c r="N52" s="86">
        <v>258906</v>
      </c>
      <c r="O52" s="86">
        <v>15290</v>
      </c>
      <c r="P52" s="86">
        <v>6780</v>
      </c>
      <c r="Q52" s="86">
        <v>0</v>
      </c>
      <c r="R52" s="86">
        <v>0</v>
      </c>
      <c r="S52" s="86">
        <v>-10726</v>
      </c>
      <c r="T52" s="86">
        <v>0</v>
      </c>
      <c r="U52" s="86">
        <v>0</v>
      </c>
      <c r="V52" s="140">
        <v>0</v>
      </c>
      <c r="W52" s="86">
        <v>-1129</v>
      </c>
      <c r="X52" s="86">
        <v>0</v>
      </c>
      <c r="Y52" s="86">
        <v>9597</v>
      </c>
      <c r="Z52" s="86">
        <v>0</v>
      </c>
      <c r="AA52" s="86">
        <v>0</v>
      </c>
      <c r="AB52" s="86">
        <v>-1129</v>
      </c>
      <c r="AC52" s="86">
        <v>-1129</v>
      </c>
      <c r="AD52" s="86">
        <v>-1129</v>
      </c>
      <c r="AE52" s="86">
        <v>-1129</v>
      </c>
      <c r="AF52" s="86">
        <v>-1129</v>
      </c>
      <c r="AG52" s="86">
        <v>-3952</v>
      </c>
      <c r="AH52" s="79">
        <v>9.5</v>
      </c>
      <c r="AI52" s="92">
        <f t="shared" si="0"/>
        <v>11344</v>
      </c>
    </row>
    <row r="53" spans="1:35">
      <c r="A53" s="51" t="s">
        <v>188</v>
      </c>
      <c r="B53" s="86">
        <v>0</v>
      </c>
      <c r="C53" s="86">
        <v>0</v>
      </c>
      <c r="D53" s="86">
        <v>0</v>
      </c>
      <c r="E53" s="85">
        <v>0</v>
      </c>
      <c r="F53" s="86">
        <v>0</v>
      </c>
      <c r="G53" s="86">
        <v>0</v>
      </c>
      <c r="H53" s="86">
        <v>0</v>
      </c>
      <c r="I53" s="86">
        <v>0</v>
      </c>
      <c r="J53" s="86">
        <v>0</v>
      </c>
      <c r="K53" s="86">
        <v>0</v>
      </c>
      <c r="L53" s="86">
        <v>0</v>
      </c>
      <c r="M53" s="86">
        <v>0</v>
      </c>
      <c r="N53" s="86">
        <v>0</v>
      </c>
      <c r="O53" s="86">
        <v>0</v>
      </c>
      <c r="P53" s="86">
        <v>0</v>
      </c>
      <c r="Q53" s="86">
        <v>0</v>
      </c>
      <c r="R53" s="86">
        <v>0</v>
      </c>
      <c r="S53" s="86">
        <v>0</v>
      </c>
      <c r="T53" s="86">
        <v>0</v>
      </c>
      <c r="U53" s="86">
        <v>0</v>
      </c>
      <c r="V53" s="140">
        <v>0</v>
      </c>
      <c r="W53" s="86">
        <v>0</v>
      </c>
      <c r="X53" s="86">
        <v>0</v>
      </c>
      <c r="Y53" s="86">
        <v>0</v>
      </c>
      <c r="Z53" s="86">
        <v>0</v>
      </c>
      <c r="AA53" s="86">
        <v>0</v>
      </c>
      <c r="AB53" s="86">
        <v>0</v>
      </c>
      <c r="AC53" s="86">
        <v>0</v>
      </c>
      <c r="AD53" s="86">
        <v>0</v>
      </c>
      <c r="AE53" s="86">
        <v>0</v>
      </c>
      <c r="AF53" s="86">
        <v>0</v>
      </c>
      <c r="AG53" s="86">
        <v>0</v>
      </c>
      <c r="AH53" s="79">
        <v>1</v>
      </c>
      <c r="AI53" s="92">
        <f t="shared" si="0"/>
        <v>0</v>
      </c>
    </row>
    <row r="54" spans="1:35">
      <c r="A54" s="51" t="s">
        <v>189</v>
      </c>
      <c r="B54" s="86">
        <v>0</v>
      </c>
      <c r="C54" s="86">
        <v>0</v>
      </c>
      <c r="D54" s="86">
        <v>10</v>
      </c>
      <c r="E54" s="85">
        <v>11</v>
      </c>
      <c r="F54" s="86">
        <v>39219</v>
      </c>
      <c r="G54" s="86">
        <v>38077</v>
      </c>
      <c r="H54" s="86">
        <v>3078</v>
      </c>
      <c r="I54" s="86">
        <v>217.94000000000005</v>
      </c>
      <c r="J54" s="86">
        <v>-1936</v>
      </c>
      <c r="K54" s="86">
        <v>42565</v>
      </c>
      <c r="L54" s="86">
        <v>35989</v>
      </c>
      <c r="M54" s="86">
        <v>34193</v>
      </c>
      <c r="N54" s="86">
        <v>45121</v>
      </c>
      <c r="O54" s="86">
        <v>2124</v>
      </c>
      <c r="P54" s="86">
        <v>1174</v>
      </c>
      <c r="Q54" s="86">
        <v>0</v>
      </c>
      <c r="R54" s="86">
        <v>0</v>
      </c>
      <c r="S54" s="86">
        <v>-2156</v>
      </c>
      <c r="T54" s="86">
        <v>0</v>
      </c>
      <c r="U54" s="86">
        <v>0</v>
      </c>
      <c r="V54" s="140">
        <v>0</v>
      </c>
      <c r="W54" s="86">
        <v>-220</v>
      </c>
      <c r="X54" s="86">
        <v>0</v>
      </c>
      <c r="Y54" s="86">
        <v>1936</v>
      </c>
      <c r="Z54" s="86">
        <v>0</v>
      </c>
      <c r="AA54" s="86">
        <v>0</v>
      </c>
      <c r="AB54" s="86">
        <v>-220</v>
      </c>
      <c r="AC54" s="86">
        <v>-220</v>
      </c>
      <c r="AD54" s="86">
        <v>-220</v>
      </c>
      <c r="AE54" s="86">
        <v>-220</v>
      </c>
      <c r="AF54" s="86">
        <v>-220</v>
      </c>
      <c r="AG54" s="86">
        <v>-836</v>
      </c>
      <c r="AH54" s="79">
        <v>9.8000000000000007</v>
      </c>
      <c r="AI54" s="92">
        <f t="shared" si="0"/>
        <v>1142</v>
      </c>
    </row>
    <row r="55" spans="1:35">
      <c r="A55" s="51" t="s">
        <v>190</v>
      </c>
      <c r="B55" s="86">
        <v>0</v>
      </c>
      <c r="C55" s="86">
        <v>0</v>
      </c>
      <c r="D55" s="86">
        <v>0</v>
      </c>
      <c r="E55" s="85">
        <v>0</v>
      </c>
      <c r="F55" s="86">
        <v>0</v>
      </c>
      <c r="G55" s="86">
        <v>0</v>
      </c>
      <c r="H55" s="86">
        <v>0</v>
      </c>
      <c r="I55" s="86">
        <v>0</v>
      </c>
      <c r="J55" s="86">
        <v>0</v>
      </c>
      <c r="K55" s="86">
        <v>0</v>
      </c>
      <c r="L55" s="86">
        <v>0</v>
      </c>
      <c r="M55" s="86">
        <v>0</v>
      </c>
      <c r="N55" s="86">
        <v>0</v>
      </c>
      <c r="O55" s="86">
        <v>0</v>
      </c>
      <c r="P55" s="86">
        <v>0</v>
      </c>
      <c r="Q55" s="86">
        <v>0</v>
      </c>
      <c r="R55" s="86">
        <v>0</v>
      </c>
      <c r="S55" s="86">
        <v>0</v>
      </c>
      <c r="T55" s="86">
        <v>0</v>
      </c>
      <c r="U55" s="86">
        <v>0</v>
      </c>
      <c r="V55" s="140">
        <v>0</v>
      </c>
      <c r="W55" s="86">
        <v>0</v>
      </c>
      <c r="X55" s="86">
        <v>0</v>
      </c>
      <c r="Y55" s="86">
        <v>0</v>
      </c>
      <c r="Z55" s="86">
        <v>0</v>
      </c>
      <c r="AA55" s="86">
        <v>0</v>
      </c>
      <c r="AB55" s="86">
        <v>0</v>
      </c>
      <c r="AC55" s="86">
        <v>0</v>
      </c>
      <c r="AD55" s="86">
        <v>0</v>
      </c>
      <c r="AE55" s="86">
        <v>0</v>
      </c>
      <c r="AF55" s="86">
        <v>0</v>
      </c>
      <c r="AG55" s="86">
        <v>0</v>
      </c>
      <c r="AH55" s="79">
        <v>1</v>
      </c>
      <c r="AI55" s="92">
        <f t="shared" si="0"/>
        <v>0</v>
      </c>
    </row>
    <row r="56" spans="1:35">
      <c r="A56" s="51" t="s">
        <v>191</v>
      </c>
      <c r="B56" s="86">
        <v>0</v>
      </c>
      <c r="C56" s="86">
        <v>0</v>
      </c>
      <c r="D56" s="86">
        <v>8</v>
      </c>
      <c r="E56" s="85">
        <v>9</v>
      </c>
      <c r="F56" s="86">
        <v>16874</v>
      </c>
      <c r="G56" s="86">
        <v>15587</v>
      </c>
      <c r="H56" s="86">
        <v>2230</v>
      </c>
      <c r="I56" s="86">
        <v>235.61</v>
      </c>
      <c r="J56" s="86">
        <v>-943</v>
      </c>
      <c r="K56" s="86">
        <v>18510</v>
      </c>
      <c r="L56" s="86">
        <v>15374</v>
      </c>
      <c r="M56" s="86">
        <v>14615</v>
      </c>
      <c r="N56" s="86">
        <v>19685</v>
      </c>
      <c r="O56" s="86">
        <v>1821</v>
      </c>
      <c r="P56" s="86">
        <v>508</v>
      </c>
      <c r="Q56" s="86">
        <v>0</v>
      </c>
      <c r="R56" s="86">
        <v>0</v>
      </c>
      <c r="S56" s="86">
        <v>-1042</v>
      </c>
      <c r="T56" s="86">
        <v>0</v>
      </c>
      <c r="U56" s="86">
        <v>0</v>
      </c>
      <c r="V56" s="140">
        <v>0</v>
      </c>
      <c r="W56" s="86">
        <v>-99</v>
      </c>
      <c r="X56" s="86">
        <v>0</v>
      </c>
      <c r="Y56" s="86">
        <v>943</v>
      </c>
      <c r="Z56" s="86">
        <v>0</v>
      </c>
      <c r="AA56" s="86">
        <v>0</v>
      </c>
      <c r="AB56" s="86">
        <v>-99</v>
      </c>
      <c r="AC56" s="86">
        <v>-99</v>
      </c>
      <c r="AD56" s="86">
        <v>-99</v>
      </c>
      <c r="AE56" s="86">
        <v>-99</v>
      </c>
      <c r="AF56" s="86">
        <v>-99</v>
      </c>
      <c r="AG56" s="86">
        <v>-448</v>
      </c>
      <c r="AH56" s="79">
        <v>10.5</v>
      </c>
      <c r="AI56" s="92">
        <f t="shared" si="0"/>
        <v>1287</v>
      </c>
    </row>
    <row r="57" spans="1:35">
      <c r="A57" s="51" t="s">
        <v>192</v>
      </c>
      <c r="B57" s="86">
        <v>0</v>
      </c>
      <c r="C57" s="86">
        <v>0</v>
      </c>
      <c r="D57" s="86">
        <v>141</v>
      </c>
      <c r="E57" s="85">
        <v>147</v>
      </c>
      <c r="F57" s="86">
        <v>125700</v>
      </c>
      <c r="G57" s="86">
        <v>108357</v>
      </c>
      <c r="H57" s="86">
        <v>25272</v>
      </c>
      <c r="I57" s="86">
        <v>127.23000000000059</v>
      </c>
      <c r="J57" s="86">
        <v>-7929</v>
      </c>
      <c r="K57" s="86">
        <v>139545</v>
      </c>
      <c r="L57" s="86">
        <v>113321</v>
      </c>
      <c r="M57" s="86">
        <v>105410</v>
      </c>
      <c r="N57" s="86">
        <v>150907</v>
      </c>
      <c r="O57" s="86">
        <v>22259</v>
      </c>
      <c r="P57" s="86">
        <v>3814</v>
      </c>
      <c r="Q57" s="86">
        <v>0</v>
      </c>
      <c r="R57" s="86">
        <v>0</v>
      </c>
      <c r="S57" s="86">
        <v>-8730</v>
      </c>
      <c r="T57" s="86">
        <v>0</v>
      </c>
      <c r="U57" s="86">
        <v>0</v>
      </c>
      <c r="V57" s="140">
        <v>0</v>
      </c>
      <c r="W57" s="86">
        <v>-801</v>
      </c>
      <c r="X57" s="86">
        <v>0</v>
      </c>
      <c r="Y57" s="86">
        <v>7929</v>
      </c>
      <c r="Z57" s="86">
        <v>0</v>
      </c>
      <c r="AA57" s="86">
        <v>0</v>
      </c>
      <c r="AB57" s="86">
        <v>-801</v>
      </c>
      <c r="AC57" s="86">
        <v>-801</v>
      </c>
      <c r="AD57" s="86">
        <v>-801</v>
      </c>
      <c r="AE57" s="86">
        <v>-801</v>
      </c>
      <c r="AF57" s="86">
        <v>-801</v>
      </c>
      <c r="AG57" s="86">
        <v>-3924</v>
      </c>
      <c r="AH57" s="79">
        <v>10.9</v>
      </c>
      <c r="AI57" s="92">
        <f t="shared" si="0"/>
        <v>17343</v>
      </c>
    </row>
    <row r="58" spans="1:35">
      <c r="A58" s="51" t="s">
        <v>193</v>
      </c>
      <c r="B58" s="86">
        <v>0</v>
      </c>
      <c r="C58" s="86">
        <v>0</v>
      </c>
      <c r="D58" s="86">
        <v>0</v>
      </c>
      <c r="E58" s="85">
        <v>0</v>
      </c>
      <c r="F58" s="86">
        <v>0</v>
      </c>
      <c r="G58" s="86">
        <v>0</v>
      </c>
      <c r="H58" s="86">
        <v>0</v>
      </c>
      <c r="I58" s="86">
        <v>0</v>
      </c>
      <c r="J58" s="86">
        <v>0</v>
      </c>
      <c r="K58" s="86">
        <v>0</v>
      </c>
      <c r="L58" s="86">
        <v>0</v>
      </c>
      <c r="M58" s="86">
        <v>0</v>
      </c>
      <c r="N58" s="86">
        <v>0</v>
      </c>
      <c r="O58" s="86">
        <v>0</v>
      </c>
      <c r="P58" s="86">
        <v>0</v>
      </c>
      <c r="Q58" s="86">
        <v>0</v>
      </c>
      <c r="R58" s="86">
        <v>0</v>
      </c>
      <c r="S58" s="86">
        <v>0</v>
      </c>
      <c r="T58" s="86">
        <v>0</v>
      </c>
      <c r="U58" s="86">
        <v>0</v>
      </c>
      <c r="V58" s="140">
        <v>0</v>
      </c>
      <c r="W58" s="86">
        <v>0</v>
      </c>
      <c r="X58" s="86">
        <v>0</v>
      </c>
      <c r="Y58" s="86">
        <v>0</v>
      </c>
      <c r="Z58" s="86">
        <v>0</v>
      </c>
      <c r="AA58" s="86">
        <v>0</v>
      </c>
      <c r="AB58" s="86">
        <v>0</v>
      </c>
      <c r="AC58" s="86">
        <v>0</v>
      </c>
      <c r="AD58" s="86">
        <v>0</v>
      </c>
      <c r="AE58" s="86">
        <v>0</v>
      </c>
      <c r="AF58" s="86">
        <v>0</v>
      </c>
      <c r="AG58" s="86">
        <v>0</v>
      </c>
      <c r="AH58" s="79">
        <v>1</v>
      </c>
      <c r="AI58" s="92">
        <f t="shared" si="0"/>
        <v>0</v>
      </c>
    </row>
    <row r="59" spans="1:35">
      <c r="A59" s="51" t="s">
        <v>194</v>
      </c>
      <c r="B59" s="86">
        <v>0</v>
      </c>
      <c r="C59" s="86">
        <v>0</v>
      </c>
      <c r="D59" s="86">
        <v>127</v>
      </c>
      <c r="E59" s="85">
        <v>141</v>
      </c>
      <c r="F59" s="86">
        <v>261532</v>
      </c>
      <c r="G59" s="86">
        <v>244512</v>
      </c>
      <c r="H59" s="86">
        <v>28094</v>
      </c>
      <c r="I59" s="86">
        <v>2891.5200000000013</v>
      </c>
      <c r="J59" s="86">
        <v>-11074</v>
      </c>
      <c r="K59" s="86">
        <v>281040</v>
      </c>
      <c r="L59" s="86">
        <v>242749</v>
      </c>
      <c r="M59" s="86">
        <v>230787</v>
      </c>
      <c r="N59" s="86">
        <v>297833</v>
      </c>
      <c r="O59" s="86">
        <v>21757</v>
      </c>
      <c r="P59" s="86">
        <v>7775</v>
      </c>
      <c r="Q59" s="86">
        <v>0</v>
      </c>
      <c r="R59" s="86">
        <v>0</v>
      </c>
      <c r="S59" s="86">
        <v>-12512</v>
      </c>
      <c r="T59" s="86">
        <v>0</v>
      </c>
      <c r="U59" s="86">
        <v>0</v>
      </c>
      <c r="V59" s="140">
        <v>0</v>
      </c>
      <c r="W59" s="86">
        <v>-1438</v>
      </c>
      <c r="X59" s="86">
        <v>0</v>
      </c>
      <c r="Y59" s="86">
        <v>11074</v>
      </c>
      <c r="Z59" s="86">
        <v>0</v>
      </c>
      <c r="AA59" s="86">
        <v>0</v>
      </c>
      <c r="AB59" s="86">
        <v>-1438</v>
      </c>
      <c r="AC59" s="86">
        <v>-1438</v>
      </c>
      <c r="AD59" s="86">
        <v>-1438</v>
      </c>
      <c r="AE59" s="86">
        <v>-1438</v>
      </c>
      <c r="AF59" s="86">
        <v>-1438</v>
      </c>
      <c r="AG59" s="86">
        <v>-3884</v>
      </c>
      <c r="AH59" s="79">
        <v>8.6999999999999993</v>
      </c>
      <c r="AI59" s="92">
        <f t="shared" si="0"/>
        <v>17020</v>
      </c>
    </row>
    <row r="60" spans="1:35">
      <c r="A60" s="51" t="s">
        <v>195</v>
      </c>
      <c r="B60" s="86">
        <v>0</v>
      </c>
      <c r="C60" s="86">
        <v>0</v>
      </c>
      <c r="D60" s="86">
        <v>24</v>
      </c>
      <c r="E60" s="85">
        <v>27</v>
      </c>
      <c r="F60" s="86">
        <v>97345</v>
      </c>
      <c r="G60" s="86">
        <v>92674</v>
      </c>
      <c r="H60" s="86">
        <v>8305</v>
      </c>
      <c r="I60" s="86">
        <v>1778.58</v>
      </c>
      <c r="J60" s="86">
        <v>-3634</v>
      </c>
      <c r="K60" s="86">
        <v>103974</v>
      </c>
      <c r="L60" s="86">
        <v>90961</v>
      </c>
      <c r="M60" s="86">
        <v>87523</v>
      </c>
      <c r="N60" s="86">
        <v>108666</v>
      </c>
      <c r="O60" s="86">
        <v>6029</v>
      </c>
      <c r="P60" s="86">
        <v>2882</v>
      </c>
      <c r="Q60" s="86">
        <v>0</v>
      </c>
      <c r="R60" s="86">
        <v>0</v>
      </c>
      <c r="S60" s="86">
        <v>-4240</v>
      </c>
      <c r="T60" s="86">
        <v>0</v>
      </c>
      <c r="U60" s="86">
        <v>0</v>
      </c>
      <c r="V60" s="140">
        <v>0</v>
      </c>
      <c r="W60" s="86">
        <v>-606</v>
      </c>
      <c r="X60" s="86">
        <v>0</v>
      </c>
      <c r="Y60" s="86">
        <v>3634</v>
      </c>
      <c r="Z60" s="86">
        <v>0</v>
      </c>
      <c r="AA60" s="86">
        <v>0</v>
      </c>
      <c r="AB60" s="86">
        <v>-606</v>
      </c>
      <c r="AC60" s="86">
        <v>-606</v>
      </c>
      <c r="AD60" s="86">
        <v>-606</v>
      </c>
      <c r="AE60" s="86">
        <v>-606</v>
      </c>
      <c r="AF60" s="86">
        <v>-606</v>
      </c>
      <c r="AG60" s="86">
        <v>-604</v>
      </c>
      <c r="AH60" s="79">
        <v>7</v>
      </c>
      <c r="AI60" s="92">
        <f t="shared" si="0"/>
        <v>4671</v>
      </c>
    </row>
    <row r="61" spans="1:35">
      <c r="A61" s="51" t="s">
        <v>196</v>
      </c>
      <c r="B61" s="86">
        <v>0</v>
      </c>
      <c r="C61" s="86">
        <v>0</v>
      </c>
      <c r="D61" s="86">
        <v>14</v>
      </c>
      <c r="E61" s="85">
        <v>20</v>
      </c>
      <c r="F61" s="86">
        <v>51598</v>
      </c>
      <c r="G61" s="86">
        <v>49148</v>
      </c>
      <c r="H61" s="86">
        <v>5278</v>
      </c>
      <c r="I61" s="86">
        <v>735.89999999999986</v>
      </c>
      <c r="J61" s="86">
        <v>-2828</v>
      </c>
      <c r="K61" s="86">
        <v>56508</v>
      </c>
      <c r="L61" s="86">
        <v>47042</v>
      </c>
      <c r="M61" s="86">
        <v>44452</v>
      </c>
      <c r="N61" s="86">
        <v>60476</v>
      </c>
      <c r="O61" s="86">
        <v>4039</v>
      </c>
      <c r="P61" s="86">
        <v>1553</v>
      </c>
      <c r="Q61" s="86">
        <v>0</v>
      </c>
      <c r="R61" s="86">
        <v>0</v>
      </c>
      <c r="S61" s="86">
        <v>-3142</v>
      </c>
      <c r="T61" s="86">
        <v>0</v>
      </c>
      <c r="U61" s="86">
        <v>0</v>
      </c>
      <c r="V61" s="140">
        <v>0</v>
      </c>
      <c r="W61" s="86">
        <v>-314</v>
      </c>
      <c r="X61" s="86">
        <v>0</v>
      </c>
      <c r="Y61" s="86">
        <v>2828</v>
      </c>
      <c r="Z61" s="86">
        <v>0</v>
      </c>
      <c r="AA61" s="86">
        <v>0</v>
      </c>
      <c r="AB61" s="86">
        <v>-314</v>
      </c>
      <c r="AC61" s="86">
        <v>-314</v>
      </c>
      <c r="AD61" s="86">
        <v>-314</v>
      </c>
      <c r="AE61" s="86">
        <v>-314</v>
      </c>
      <c r="AF61" s="86">
        <v>-314</v>
      </c>
      <c r="AG61" s="86">
        <v>-1258</v>
      </c>
      <c r="AH61" s="79">
        <v>10</v>
      </c>
      <c r="AI61" s="92">
        <f t="shared" si="0"/>
        <v>2450</v>
      </c>
    </row>
    <row r="62" spans="1:35">
      <c r="A62" s="51" t="s">
        <v>197</v>
      </c>
      <c r="B62" s="86">
        <v>0</v>
      </c>
      <c r="C62" s="86">
        <v>0</v>
      </c>
      <c r="D62" s="86">
        <v>0</v>
      </c>
      <c r="E62" s="85">
        <v>0</v>
      </c>
      <c r="F62" s="86">
        <v>0</v>
      </c>
      <c r="G62" s="86">
        <v>0</v>
      </c>
      <c r="H62" s="86">
        <v>0</v>
      </c>
      <c r="I62" s="86">
        <v>0</v>
      </c>
      <c r="J62" s="86">
        <v>0</v>
      </c>
      <c r="K62" s="86">
        <v>0</v>
      </c>
      <c r="L62" s="86">
        <v>0</v>
      </c>
      <c r="M62" s="86">
        <v>0</v>
      </c>
      <c r="N62" s="86">
        <v>0</v>
      </c>
      <c r="O62" s="86">
        <v>0</v>
      </c>
      <c r="P62" s="86">
        <v>0</v>
      </c>
      <c r="Q62" s="86">
        <v>0</v>
      </c>
      <c r="R62" s="86">
        <v>0</v>
      </c>
      <c r="S62" s="86">
        <v>0</v>
      </c>
      <c r="T62" s="86">
        <v>0</v>
      </c>
      <c r="U62" s="86">
        <v>0</v>
      </c>
      <c r="V62" s="140">
        <v>0</v>
      </c>
      <c r="W62" s="86">
        <v>0</v>
      </c>
      <c r="X62" s="86">
        <v>0</v>
      </c>
      <c r="Y62" s="86">
        <v>0</v>
      </c>
      <c r="Z62" s="86">
        <v>0</v>
      </c>
      <c r="AA62" s="86">
        <v>0</v>
      </c>
      <c r="AB62" s="86">
        <v>0</v>
      </c>
      <c r="AC62" s="86">
        <v>0</v>
      </c>
      <c r="AD62" s="86">
        <v>0</v>
      </c>
      <c r="AE62" s="86">
        <v>0</v>
      </c>
      <c r="AF62" s="86">
        <v>0</v>
      </c>
      <c r="AG62" s="86">
        <v>0</v>
      </c>
      <c r="AH62" s="79">
        <v>1</v>
      </c>
      <c r="AI62" s="92">
        <f t="shared" si="0"/>
        <v>0</v>
      </c>
    </row>
    <row r="63" spans="1:35" ht="22.5">
      <c r="A63" s="51" t="s">
        <v>198</v>
      </c>
      <c r="B63" s="86">
        <v>0</v>
      </c>
      <c r="C63" s="86">
        <v>0</v>
      </c>
      <c r="D63" s="86">
        <v>0</v>
      </c>
      <c r="E63" s="85">
        <v>0</v>
      </c>
      <c r="F63" s="86">
        <v>0</v>
      </c>
      <c r="G63" s="86">
        <v>0</v>
      </c>
      <c r="H63" s="86">
        <v>0</v>
      </c>
      <c r="I63" s="86">
        <v>0</v>
      </c>
      <c r="J63" s="86">
        <v>0</v>
      </c>
      <c r="K63" s="86">
        <v>0</v>
      </c>
      <c r="L63" s="86">
        <v>0</v>
      </c>
      <c r="M63" s="86">
        <v>0</v>
      </c>
      <c r="N63" s="86">
        <v>0</v>
      </c>
      <c r="O63" s="86">
        <v>0</v>
      </c>
      <c r="P63" s="86">
        <v>0</v>
      </c>
      <c r="Q63" s="86">
        <v>0</v>
      </c>
      <c r="R63" s="86">
        <v>0</v>
      </c>
      <c r="S63" s="86">
        <v>0</v>
      </c>
      <c r="T63" s="86">
        <v>0</v>
      </c>
      <c r="U63" s="86">
        <v>0</v>
      </c>
      <c r="V63" s="140">
        <v>0</v>
      </c>
      <c r="W63" s="86">
        <v>0</v>
      </c>
      <c r="X63" s="86">
        <v>0</v>
      </c>
      <c r="Y63" s="86">
        <v>0</v>
      </c>
      <c r="Z63" s="86">
        <v>0</v>
      </c>
      <c r="AA63" s="86">
        <v>0</v>
      </c>
      <c r="AB63" s="86">
        <v>0</v>
      </c>
      <c r="AC63" s="86">
        <v>0</v>
      </c>
      <c r="AD63" s="86">
        <v>0</v>
      </c>
      <c r="AE63" s="86">
        <v>0</v>
      </c>
      <c r="AF63" s="86">
        <v>0</v>
      </c>
      <c r="AG63" s="86">
        <v>0</v>
      </c>
      <c r="AH63" s="79">
        <v>1</v>
      </c>
      <c r="AI63" s="92">
        <f t="shared" si="0"/>
        <v>0</v>
      </c>
    </row>
    <row r="64" spans="1:35">
      <c r="A64" s="51" t="s">
        <v>199</v>
      </c>
      <c r="B64" s="86">
        <v>0</v>
      </c>
      <c r="C64" s="86">
        <v>0</v>
      </c>
      <c r="D64" s="86">
        <v>0</v>
      </c>
      <c r="E64" s="85">
        <v>0</v>
      </c>
      <c r="F64" s="86">
        <v>0</v>
      </c>
      <c r="G64" s="86">
        <v>0</v>
      </c>
      <c r="H64" s="86">
        <v>0</v>
      </c>
      <c r="I64" s="86">
        <v>0</v>
      </c>
      <c r="J64" s="86">
        <v>0</v>
      </c>
      <c r="K64" s="86">
        <v>0</v>
      </c>
      <c r="L64" s="86">
        <v>0</v>
      </c>
      <c r="M64" s="86">
        <v>0</v>
      </c>
      <c r="N64" s="86">
        <v>0</v>
      </c>
      <c r="O64" s="86">
        <v>0</v>
      </c>
      <c r="P64" s="86">
        <v>0</v>
      </c>
      <c r="Q64" s="86">
        <v>0</v>
      </c>
      <c r="R64" s="86">
        <v>0</v>
      </c>
      <c r="S64" s="86">
        <v>0</v>
      </c>
      <c r="T64" s="86">
        <v>0</v>
      </c>
      <c r="U64" s="86">
        <v>0</v>
      </c>
      <c r="V64" s="140">
        <v>0</v>
      </c>
      <c r="W64" s="86">
        <v>0</v>
      </c>
      <c r="X64" s="86">
        <v>0</v>
      </c>
      <c r="Y64" s="86">
        <v>0</v>
      </c>
      <c r="Z64" s="86">
        <v>0</v>
      </c>
      <c r="AA64" s="86">
        <v>0</v>
      </c>
      <c r="AB64" s="86">
        <v>0</v>
      </c>
      <c r="AC64" s="86">
        <v>0</v>
      </c>
      <c r="AD64" s="86">
        <v>0</v>
      </c>
      <c r="AE64" s="86">
        <v>0</v>
      </c>
      <c r="AF64" s="86">
        <v>0</v>
      </c>
      <c r="AG64" s="86">
        <v>0</v>
      </c>
      <c r="AH64" s="79">
        <v>1</v>
      </c>
      <c r="AI64" s="92">
        <f t="shared" si="0"/>
        <v>0</v>
      </c>
    </row>
    <row r="65" spans="1:35">
      <c r="A65" s="51" t="s">
        <v>200</v>
      </c>
      <c r="B65" s="86">
        <v>0</v>
      </c>
      <c r="C65" s="86">
        <v>0</v>
      </c>
      <c r="D65" s="86">
        <v>7</v>
      </c>
      <c r="E65" s="85">
        <v>8</v>
      </c>
      <c r="F65" s="86">
        <v>20387</v>
      </c>
      <c r="G65" s="86">
        <v>18267</v>
      </c>
      <c r="H65" s="86">
        <v>2753</v>
      </c>
      <c r="I65" s="86">
        <v>621.3599999999999</v>
      </c>
      <c r="J65" s="86">
        <v>-633</v>
      </c>
      <c r="K65" s="86">
        <v>21491</v>
      </c>
      <c r="L65" s="86">
        <v>19319</v>
      </c>
      <c r="M65" s="86">
        <v>18529</v>
      </c>
      <c r="N65" s="86">
        <v>22528</v>
      </c>
      <c r="O65" s="86">
        <v>2246</v>
      </c>
      <c r="P65" s="86">
        <v>599</v>
      </c>
      <c r="Q65" s="86">
        <v>0</v>
      </c>
      <c r="R65" s="86">
        <v>0</v>
      </c>
      <c r="S65" s="86">
        <v>-725</v>
      </c>
      <c r="T65" s="86">
        <v>0</v>
      </c>
      <c r="U65" s="86">
        <v>0</v>
      </c>
      <c r="V65" s="140">
        <v>0</v>
      </c>
      <c r="W65" s="86">
        <v>-92</v>
      </c>
      <c r="X65" s="86">
        <v>0</v>
      </c>
      <c r="Y65" s="86">
        <v>633</v>
      </c>
      <c r="Z65" s="86">
        <v>0</v>
      </c>
      <c r="AA65" s="86">
        <v>0</v>
      </c>
      <c r="AB65" s="86">
        <v>-92</v>
      </c>
      <c r="AC65" s="86">
        <v>-92</v>
      </c>
      <c r="AD65" s="86">
        <v>-92</v>
      </c>
      <c r="AE65" s="86">
        <v>-92</v>
      </c>
      <c r="AF65" s="86">
        <v>-92</v>
      </c>
      <c r="AG65" s="86">
        <v>-173</v>
      </c>
      <c r="AH65" s="79">
        <v>7.9</v>
      </c>
      <c r="AI65" s="92">
        <f t="shared" si="0"/>
        <v>2120</v>
      </c>
    </row>
    <row r="66" spans="1:35">
      <c r="A66" s="51" t="s">
        <v>201</v>
      </c>
      <c r="B66" s="86">
        <v>0</v>
      </c>
      <c r="C66" s="86">
        <v>0</v>
      </c>
      <c r="D66" s="86">
        <v>0</v>
      </c>
      <c r="E66" s="85">
        <v>0</v>
      </c>
      <c r="F66" s="86">
        <v>0</v>
      </c>
      <c r="G66" s="86">
        <v>0</v>
      </c>
      <c r="H66" s="86">
        <v>0</v>
      </c>
      <c r="I66" s="86">
        <v>0</v>
      </c>
      <c r="J66" s="86">
        <v>0</v>
      </c>
      <c r="K66" s="86">
        <v>0</v>
      </c>
      <c r="L66" s="86">
        <v>0</v>
      </c>
      <c r="M66" s="86">
        <v>0</v>
      </c>
      <c r="N66" s="86">
        <v>0</v>
      </c>
      <c r="O66" s="86">
        <v>0</v>
      </c>
      <c r="P66" s="86">
        <v>0</v>
      </c>
      <c r="Q66" s="86">
        <v>0</v>
      </c>
      <c r="R66" s="86">
        <v>0</v>
      </c>
      <c r="S66" s="86">
        <v>0</v>
      </c>
      <c r="T66" s="86">
        <v>0</v>
      </c>
      <c r="U66" s="86">
        <v>0</v>
      </c>
      <c r="V66" s="140">
        <v>0</v>
      </c>
      <c r="W66" s="86">
        <v>0</v>
      </c>
      <c r="X66" s="86">
        <v>0</v>
      </c>
      <c r="Y66" s="86">
        <v>0</v>
      </c>
      <c r="Z66" s="86">
        <v>0</v>
      </c>
      <c r="AA66" s="86">
        <v>0</v>
      </c>
      <c r="AB66" s="86">
        <v>0</v>
      </c>
      <c r="AC66" s="86">
        <v>0</v>
      </c>
      <c r="AD66" s="86">
        <v>0</v>
      </c>
      <c r="AE66" s="86">
        <v>0</v>
      </c>
      <c r="AF66" s="86">
        <v>0</v>
      </c>
      <c r="AG66" s="86">
        <v>0</v>
      </c>
      <c r="AH66" s="79">
        <v>1</v>
      </c>
      <c r="AI66" s="92">
        <f t="shared" si="0"/>
        <v>0</v>
      </c>
    </row>
    <row r="67" spans="1:35">
      <c r="A67" s="51" t="s">
        <v>202</v>
      </c>
      <c r="B67" s="86">
        <v>0</v>
      </c>
      <c r="C67" s="86">
        <v>0</v>
      </c>
      <c r="D67" s="86">
        <v>0</v>
      </c>
      <c r="E67" s="85">
        <v>0</v>
      </c>
      <c r="F67" s="86">
        <v>0</v>
      </c>
      <c r="G67" s="86">
        <v>0</v>
      </c>
      <c r="H67" s="86">
        <v>0</v>
      </c>
      <c r="I67" s="86">
        <v>0</v>
      </c>
      <c r="J67" s="86">
        <v>0</v>
      </c>
      <c r="K67" s="86">
        <v>0</v>
      </c>
      <c r="L67" s="86">
        <v>0</v>
      </c>
      <c r="M67" s="86">
        <v>0</v>
      </c>
      <c r="N67" s="86">
        <v>0</v>
      </c>
      <c r="O67" s="86">
        <v>0</v>
      </c>
      <c r="P67" s="86">
        <v>0</v>
      </c>
      <c r="Q67" s="86">
        <v>0</v>
      </c>
      <c r="R67" s="86">
        <v>0</v>
      </c>
      <c r="S67" s="86">
        <v>0</v>
      </c>
      <c r="T67" s="86">
        <v>0</v>
      </c>
      <c r="U67" s="86">
        <v>0</v>
      </c>
      <c r="V67" s="140">
        <v>0</v>
      </c>
      <c r="W67" s="86">
        <v>0</v>
      </c>
      <c r="X67" s="86">
        <v>0</v>
      </c>
      <c r="Y67" s="86">
        <v>0</v>
      </c>
      <c r="Z67" s="86">
        <v>0</v>
      </c>
      <c r="AA67" s="86">
        <v>0</v>
      </c>
      <c r="AB67" s="86">
        <v>0</v>
      </c>
      <c r="AC67" s="86">
        <v>0</v>
      </c>
      <c r="AD67" s="86">
        <v>0</v>
      </c>
      <c r="AE67" s="86">
        <v>0</v>
      </c>
      <c r="AF67" s="86">
        <v>0</v>
      </c>
      <c r="AG67" s="86">
        <v>0</v>
      </c>
      <c r="AH67" s="79">
        <v>1</v>
      </c>
      <c r="AI67" s="92">
        <f t="shared" si="0"/>
        <v>0</v>
      </c>
    </row>
    <row r="68" spans="1:35">
      <c r="A68" s="51" t="s">
        <v>203</v>
      </c>
      <c r="B68" s="86">
        <v>0</v>
      </c>
      <c r="C68" s="86">
        <v>0</v>
      </c>
      <c r="D68" s="86">
        <v>4</v>
      </c>
      <c r="E68" s="85">
        <v>5</v>
      </c>
      <c r="F68" s="86">
        <v>1078</v>
      </c>
      <c r="G68" s="86">
        <v>205</v>
      </c>
      <c r="H68" s="86">
        <v>915</v>
      </c>
      <c r="I68" s="86">
        <v>0</v>
      </c>
      <c r="J68" s="86">
        <v>-42</v>
      </c>
      <c r="K68" s="86">
        <v>1138</v>
      </c>
      <c r="L68" s="86">
        <v>1024</v>
      </c>
      <c r="M68" s="86">
        <v>1008</v>
      </c>
      <c r="N68" s="86">
        <v>1170</v>
      </c>
      <c r="O68" s="86">
        <v>888</v>
      </c>
      <c r="P68" s="86">
        <v>32</v>
      </c>
      <c r="Q68" s="86">
        <v>0</v>
      </c>
      <c r="R68" s="86">
        <v>0</v>
      </c>
      <c r="S68" s="86">
        <v>-47</v>
      </c>
      <c r="T68" s="86">
        <v>0</v>
      </c>
      <c r="U68" s="86">
        <v>0</v>
      </c>
      <c r="V68" s="140">
        <v>0</v>
      </c>
      <c r="W68" s="86">
        <v>-5</v>
      </c>
      <c r="X68" s="86">
        <v>0</v>
      </c>
      <c r="Y68" s="86">
        <v>42</v>
      </c>
      <c r="Z68" s="86">
        <v>0</v>
      </c>
      <c r="AA68" s="86">
        <v>0</v>
      </c>
      <c r="AB68" s="86">
        <v>-5</v>
      </c>
      <c r="AC68" s="86">
        <v>-5</v>
      </c>
      <c r="AD68" s="86">
        <v>-5</v>
      </c>
      <c r="AE68" s="86">
        <v>-5</v>
      </c>
      <c r="AF68" s="86">
        <v>-5</v>
      </c>
      <c r="AG68" s="86">
        <v>-17</v>
      </c>
      <c r="AH68" s="79">
        <v>9</v>
      </c>
      <c r="AI68" s="92">
        <f t="shared" si="0"/>
        <v>873</v>
      </c>
    </row>
    <row r="69" spans="1:35">
      <c r="A69" s="51" t="s">
        <v>204</v>
      </c>
      <c r="B69" s="86">
        <v>0</v>
      </c>
      <c r="C69" s="86">
        <v>0</v>
      </c>
      <c r="D69" s="86">
        <v>45</v>
      </c>
      <c r="E69" s="85">
        <v>47</v>
      </c>
      <c r="F69" s="86">
        <v>29885</v>
      </c>
      <c r="G69" s="86">
        <v>25182</v>
      </c>
      <c r="H69" s="86">
        <v>5875</v>
      </c>
      <c r="I69" s="86">
        <v>515.64999999999986</v>
      </c>
      <c r="J69" s="86">
        <v>-1172</v>
      </c>
      <c r="K69" s="86">
        <v>31966</v>
      </c>
      <c r="L69" s="86">
        <v>27861</v>
      </c>
      <c r="M69" s="86">
        <v>26232</v>
      </c>
      <c r="N69" s="86">
        <v>34102</v>
      </c>
      <c r="O69" s="86">
        <v>5137</v>
      </c>
      <c r="P69" s="86">
        <v>885</v>
      </c>
      <c r="Q69" s="86">
        <v>0</v>
      </c>
      <c r="R69" s="86">
        <v>0</v>
      </c>
      <c r="S69" s="86">
        <v>-1319</v>
      </c>
      <c r="T69" s="86">
        <v>0</v>
      </c>
      <c r="U69" s="86">
        <v>0</v>
      </c>
      <c r="V69" s="140">
        <v>0</v>
      </c>
      <c r="W69" s="86">
        <v>-147</v>
      </c>
      <c r="X69" s="86">
        <v>0</v>
      </c>
      <c r="Y69" s="86">
        <v>1172</v>
      </c>
      <c r="Z69" s="86">
        <v>0</v>
      </c>
      <c r="AA69" s="86">
        <v>0</v>
      </c>
      <c r="AB69" s="86">
        <v>-147</v>
      </c>
      <c r="AC69" s="86">
        <v>-147</v>
      </c>
      <c r="AD69" s="86">
        <v>-147</v>
      </c>
      <c r="AE69" s="86">
        <v>-147</v>
      </c>
      <c r="AF69" s="86">
        <v>-147</v>
      </c>
      <c r="AG69" s="86">
        <v>-437</v>
      </c>
      <c r="AH69" s="79">
        <v>9</v>
      </c>
      <c r="AI69" s="92">
        <f t="shared" ref="AI69:AI132" si="1">O69+P69+Q69+R69+S69-T69</f>
        <v>4703</v>
      </c>
    </row>
    <row r="70" spans="1:35">
      <c r="A70" s="51" t="s">
        <v>205</v>
      </c>
      <c r="B70" s="86">
        <v>0</v>
      </c>
      <c r="C70" s="86">
        <v>0</v>
      </c>
      <c r="D70" s="86">
        <v>0</v>
      </c>
      <c r="E70" s="85">
        <v>0</v>
      </c>
      <c r="F70" s="86">
        <v>0</v>
      </c>
      <c r="G70" s="86">
        <v>0</v>
      </c>
      <c r="H70" s="86">
        <v>0</v>
      </c>
      <c r="I70" s="86">
        <v>0</v>
      </c>
      <c r="J70" s="86">
        <v>0</v>
      </c>
      <c r="K70" s="86">
        <v>0</v>
      </c>
      <c r="L70" s="86">
        <v>0</v>
      </c>
      <c r="M70" s="86">
        <v>0</v>
      </c>
      <c r="N70" s="86">
        <v>0</v>
      </c>
      <c r="O70" s="86">
        <v>0</v>
      </c>
      <c r="P70" s="86">
        <v>0</v>
      </c>
      <c r="Q70" s="86">
        <v>0</v>
      </c>
      <c r="R70" s="86">
        <v>0</v>
      </c>
      <c r="S70" s="86">
        <v>0</v>
      </c>
      <c r="T70" s="86">
        <v>0</v>
      </c>
      <c r="U70" s="86">
        <v>0</v>
      </c>
      <c r="V70" s="140">
        <v>0</v>
      </c>
      <c r="W70" s="86">
        <v>0</v>
      </c>
      <c r="X70" s="86">
        <v>0</v>
      </c>
      <c r="Y70" s="86">
        <v>0</v>
      </c>
      <c r="Z70" s="86">
        <v>0</v>
      </c>
      <c r="AA70" s="86">
        <v>0</v>
      </c>
      <c r="AB70" s="86">
        <v>0</v>
      </c>
      <c r="AC70" s="86">
        <v>0</v>
      </c>
      <c r="AD70" s="86">
        <v>0</v>
      </c>
      <c r="AE70" s="86">
        <v>0</v>
      </c>
      <c r="AF70" s="86">
        <v>0</v>
      </c>
      <c r="AG70" s="86">
        <v>0</v>
      </c>
      <c r="AH70" s="79">
        <v>1</v>
      </c>
      <c r="AI70" s="92">
        <f t="shared" si="1"/>
        <v>0</v>
      </c>
    </row>
    <row r="71" spans="1:35">
      <c r="A71" s="51" t="s">
        <v>206</v>
      </c>
      <c r="B71" s="86">
        <v>0</v>
      </c>
      <c r="C71" s="86">
        <v>0</v>
      </c>
      <c r="D71" s="86">
        <v>0</v>
      </c>
      <c r="E71" s="85">
        <v>0</v>
      </c>
      <c r="F71" s="86">
        <v>0</v>
      </c>
      <c r="G71" s="86">
        <v>0</v>
      </c>
      <c r="H71" s="86">
        <v>0</v>
      </c>
      <c r="I71" s="86">
        <v>0</v>
      </c>
      <c r="J71" s="86">
        <v>0</v>
      </c>
      <c r="K71" s="86">
        <v>0</v>
      </c>
      <c r="L71" s="86">
        <v>0</v>
      </c>
      <c r="M71" s="86">
        <v>0</v>
      </c>
      <c r="N71" s="86">
        <v>0</v>
      </c>
      <c r="O71" s="86">
        <v>0</v>
      </c>
      <c r="P71" s="86">
        <v>0</v>
      </c>
      <c r="Q71" s="86">
        <v>0</v>
      </c>
      <c r="R71" s="86">
        <v>0</v>
      </c>
      <c r="S71" s="86">
        <v>0</v>
      </c>
      <c r="T71" s="86">
        <v>0</v>
      </c>
      <c r="U71" s="86">
        <v>0</v>
      </c>
      <c r="V71" s="140">
        <v>0</v>
      </c>
      <c r="W71" s="86">
        <v>0</v>
      </c>
      <c r="X71" s="86">
        <v>0</v>
      </c>
      <c r="Y71" s="86">
        <v>0</v>
      </c>
      <c r="Z71" s="86">
        <v>0</v>
      </c>
      <c r="AA71" s="86">
        <v>0</v>
      </c>
      <c r="AB71" s="86">
        <v>0</v>
      </c>
      <c r="AC71" s="86">
        <v>0</v>
      </c>
      <c r="AD71" s="86">
        <v>0</v>
      </c>
      <c r="AE71" s="86">
        <v>0</v>
      </c>
      <c r="AF71" s="86">
        <v>0</v>
      </c>
      <c r="AG71" s="86">
        <v>0</v>
      </c>
      <c r="AH71" s="79">
        <v>1</v>
      </c>
      <c r="AI71" s="92">
        <f t="shared" si="1"/>
        <v>0</v>
      </c>
    </row>
    <row r="72" spans="1:35">
      <c r="A72" s="51" t="s">
        <v>207</v>
      </c>
      <c r="B72" s="86">
        <v>0</v>
      </c>
      <c r="C72" s="86">
        <v>0</v>
      </c>
      <c r="D72" s="86">
        <v>0</v>
      </c>
      <c r="E72" s="85">
        <v>0</v>
      </c>
      <c r="F72" s="86">
        <v>0</v>
      </c>
      <c r="G72" s="86">
        <v>0</v>
      </c>
      <c r="H72" s="86">
        <v>0</v>
      </c>
      <c r="I72" s="86">
        <v>0</v>
      </c>
      <c r="J72" s="86">
        <v>0</v>
      </c>
      <c r="K72" s="86">
        <v>0</v>
      </c>
      <c r="L72" s="86">
        <v>0</v>
      </c>
      <c r="M72" s="86">
        <v>0</v>
      </c>
      <c r="N72" s="86">
        <v>0</v>
      </c>
      <c r="O72" s="86">
        <v>0</v>
      </c>
      <c r="P72" s="86">
        <v>0</v>
      </c>
      <c r="Q72" s="86">
        <v>0</v>
      </c>
      <c r="R72" s="86">
        <v>0</v>
      </c>
      <c r="S72" s="86">
        <v>0</v>
      </c>
      <c r="T72" s="86">
        <v>0</v>
      </c>
      <c r="U72" s="86">
        <v>0</v>
      </c>
      <c r="V72" s="140">
        <v>0</v>
      </c>
      <c r="W72" s="86">
        <v>0</v>
      </c>
      <c r="X72" s="86">
        <v>0</v>
      </c>
      <c r="Y72" s="86">
        <v>0</v>
      </c>
      <c r="Z72" s="86">
        <v>0</v>
      </c>
      <c r="AA72" s="86">
        <v>0</v>
      </c>
      <c r="AB72" s="86">
        <v>0</v>
      </c>
      <c r="AC72" s="86">
        <v>0</v>
      </c>
      <c r="AD72" s="86">
        <v>0</v>
      </c>
      <c r="AE72" s="86">
        <v>0</v>
      </c>
      <c r="AF72" s="86">
        <v>0</v>
      </c>
      <c r="AG72" s="86">
        <v>0</v>
      </c>
      <c r="AH72" s="79">
        <v>1</v>
      </c>
      <c r="AI72" s="92">
        <f t="shared" si="1"/>
        <v>0</v>
      </c>
    </row>
    <row r="73" spans="1:35">
      <c r="A73" s="51" t="s">
        <v>208</v>
      </c>
      <c r="B73" s="86">
        <v>0</v>
      </c>
      <c r="C73" s="86">
        <v>0</v>
      </c>
      <c r="D73" s="86">
        <v>120</v>
      </c>
      <c r="E73" s="85">
        <v>135</v>
      </c>
      <c r="F73" s="86">
        <v>244164</v>
      </c>
      <c r="G73" s="86">
        <v>222548</v>
      </c>
      <c r="H73" s="86">
        <v>30574</v>
      </c>
      <c r="I73" s="86">
        <v>869.39999999999918</v>
      </c>
      <c r="J73" s="86">
        <v>-8958</v>
      </c>
      <c r="K73" s="86">
        <v>260040</v>
      </c>
      <c r="L73" s="86">
        <v>229073</v>
      </c>
      <c r="M73" s="86">
        <v>219277</v>
      </c>
      <c r="N73" s="86">
        <v>272994</v>
      </c>
      <c r="O73" s="86">
        <v>24508</v>
      </c>
      <c r="P73" s="86">
        <v>7214</v>
      </c>
      <c r="Q73" s="86">
        <v>0</v>
      </c>
      <c r="R73" s="86">
        <v>0</v>
      </c>
      <c r="S73" s="86">
        <v>-10106</v>
      </c>
      <c r="T73" s="86">
        <v>0</v>
      </c>
      <c r="U73" s="86">
        <v>0</v>
      </c>
      <c r="V73" s="140">
        <v>0</v>
      </c>
      <c r="W73" s="86">
        <v>-1148</v>
      </c>
      <c r="X73" s="86">
        <v>0</v>
      </c>
      <c r="Y73" s="86">
        <v>8958</v>
      </c>
      <c r="Z73" s="86">
        <v>0</v>
      </c>
      <c r="AA73" s="86">
        <v>0</v>
      </c>
      <c r="AB73" s="86">
        <v>-1148</v>
      </c>
      <c r="AC73" s="86">
        <v>-1148</v>
      </c>
      <c r="AD73" s="86">
        <v>-1148</v>
      </c>
      <c r="AE73" s="86">
        <v>-1148</v>
      </c>
      <c r="AF73" s="86">
        <v>-1148</v>
      </c>
      <c r="AG73" s="86">
        <v>-3218</v>
      </c>
      <c r="AH73" s="79">
        <v>8.8000000000000007</v>
      </c>
      <c r="AI73" s="92">
        <f t="shared" si="1"/>
        <v>21616</v>
      </c>
    </row>
    <row r="74" spans="1:35">
      <c r="A74" s="51" t="s">
        <v>209</v>
      </c>
      <c r="B74" s="86">
        <v>0</v>
      </c>
      <c r="C74" s="86">
        <v>0</v>
      </c>
      <c r="D74" s="86">
        <v>162</v>
      </c>
      <c r="E74" s="85">
        <v>178</v>
      </c>
      <c r="F74" s="86">
        <v>329020</v>
      </c>
      <c r="G74" s="86">
        <v>310223</v>
      </c>
      <c r="H74" s="86">
        <v>37959</v>
      </c>
      <c r="I74" s="86">
        <v>1773.5400000000009</v>
      </c>
      <c r="J74" s="86">
        <v>-19162</v>
      </c>
      <c r="K74" s="86">
        <v>362451</v>
      </c>
      <c r="L74" s="86">
        <v>297986</v>
      </c>
      <c r="M74" s="86">
        <v>280851</v>
      </c>
      <c r="N74" s="86">
        <v>387579</v>
      </c>
      <c r="O74" s="86">
        <v>30000</v>
      </c>
      <c r="P74" s="86">
        <v>9934</v>
      </c>
      <c r="Q74" s="86">
        <v>0</v>
      </c>
      <c r="R74" s="86">
        <v>0</v>
      </c>
      <c r="S74" s="86">
        <v>-21137</v>
      </c>
      <c r="T74" s="86">
        <v>0</v>
      </c>
      <c r="U74" s="86">
        <v>0</v>
      </c>
      <c r="V74" s="140">
        <v>0</v>
      </c>
      <c r="W74" s="86">
        <v>-1975</v>
      </c>
      <c r="X74" s="86">
        <v>0</v>
      </c>
      <c r="Y74" s="86">
        <v>19162</v>
      </c>
      <c r="Z74" s="86">
        <v>0</v>
      </c>
      <c r="AA74" s="86">
        <v>0</v>
      </c>
      <c r="AB74" s="86">
        <v>-1975</v>
      </c>
      <c r="AC74" s="86">
        <v>-1975</v>
      </c>
      <c r="AD74" s="86">
        <v>-1975</v>
      </c>
      <c r="AE74" s="86">
        <v>-1975</v>
      </c>
      <c r="AF74" s="86">
        <v>-1975</v>
      </c>
      <c r="AG74" s="86">
        <v>-9287</v>
      </c>
      <c r="AH74" s="79">
        <v>10.7</v>
      </c>
      <c r="AI74" s="92">
        <f t="shared" si="1"/>
        <v>18797</v>
      </c>
    </row>
    <row r="75" spans="1:35">
      <c r="A75" s="51" t="s">
        <v>210</v>
      </c>
      <c r="B75" s="86">
        <v>0</v>
      </c>
      <c r="C75" s="86">
        <v>0</v>
      </c>
      <c r="D75" s="86">
        <v>18</v>
      </c>
      <c r="E75" s="85">
        <v>24</v>
      </c>
      <c r="F75" s="86">
        <v>64850</v>
      </c>
      <c r="G75" s="86">
        <v>60965</v>
      </c>
      <c r="H75" s="86">
        <v>7037</v>
      </c>
      <c r="I75" s="86">
        <v>444.48999999999978</v>
      </c>
      <c r="J75" s="86">
        <v>-3152</v>
      </c>
      <c r="K75" s="86">
        <v>70449</v>
      </c>
      <c r="L75" s="86">
        <v>59569</v>
      </c>
      <c r="M75" s="86">
        <v>56448</v>
      </c>
      <c r="N75" s="86">
        <v>74859</v>
      </c>
      <c r="O75" s="86">
        <v>5459</v>
      </c>
      <c r="P75" s="86">
        <v>1940</v>
      </c>
      <c r="Q75" s="86">
        <v>0</v>
      </c>
      <c r="R75" s="86">
        <v>0</v>
      </c>
      <c r="S75" s="86">
        <v>-3514</v>
      </c>
      <c r="T75" s="86">
        <v>0</v>
      </c>
      <c r="U75" s="86">
        <v>0</v>
      </c>
      <c r="V75" s="140">
        <v>0</v>
      </c>
      <c r="W75" s="86">
        <v>-362</v>
      </c>
      <c r="X75" s="86">
        <v>0</v>
      </c>
      <c r="Y75" s="86">
        <v>3152</v>
      </c>
      <c r="Z75" s="86">
        <v>0</v>
      </c>
      <c r="AA75" s="86">
        <v>0</v>
      </c>
      <c r="AB75" s="86">
        <v>-362</v>
      </c>
      <c r="AC75" s="86">
        <v>-362</v>
      </c>
      <c r="AD75" s="86">
        <v>-362</v>
      </c>
      <c r="AE75" s="86">
        <v>-362</v>
      </c>
      <c r="AF75" s="86">
        <v>-362</v>
      </c>
      <c r="AG75" s="86">
        <v>-1342</v>
      </c>
      <c r="AH75" s="79">
        <v>9.6999999999999993</v>
      </c>
      <c r="AI75" s="92">
        <f t="shared" si="1"/>
        <v>3885</v>
      </c>
    </row>
    <row r="76" spans="1:35">
      <c r="A76" s="51" t="s">
        <v>211</v>
      </c>
      <c r="B76" s="86">
        <v>1</v>
      </c>
      <c r="C76" s="86">
        <v>0</v>
      </c>
      <c r="D76" s="86">
        <v>16</v>
      </c>
      <c r="E76" s="85">
        <v>16</v>
      </c>
      <c r="F76" s="86">
        <v>77335</v>
      </c>
      <c r="G76" s="86">
        <v>74812</v>
      </c>
      <c r="H76" s="86">
        <v>7467</v>
      </c>
      <c r="I76" s="86">
        <v>2875.3099999999995</v>
      </c>
      <c r="J76" s="86">
        <v>-2457</v>
      </c>
      <c r="K76" s="86">
        <v>81781</v>
      </c>
      <c r="L76" s="86">
        <v>73012</v>
      </c>
      <c r="M76" s="86">
        <v>70746</v>
      </c>
      <c r="N76" s="86">
        <v>84909</v>
      </c>
      <c r="O76" s="86">
        <v>5529</v>
      </c>
      <c r="P76" s="86">
        <v>2310</v>
      </c>
      <c r="Q76" s="86">
        <v>0</v>
      </c>
      <c r="R76" s="86">
        <v>0</v>
      </c>
      <c r="S76" s="86">
        <v>-2829</v>
      </c>
      <c r="T76" s="86">
        <v>2487</v>
      </c>
      <c r="U76" s="86">
        <v>0</v>
      </c>
      <c r="V76" s="140">
        <v>0</v>
      </c>
      <c r="W76" s="86">
        <v>-372</v>
      </c>
      <c r="X76" s="86">
        <v>0</v>
      </c>
      <c r="Y76" s="86">
        <v>2457</v>
      </c>
      <c r="Z76" s="86">
        <v>0</v>
      </c>
      <c r="AA76" s="86">
        <v>0</v>
      </c>
      <c r="AB76" s="86">
        <v>-372</v>
      </c>
      <c r="AC76" s="86">
        <v>-372</v>
      </c>
      <c r="AD76" s="86">
        <v>-372</v>
      </c>
      <c r="AE76" s="86">
        <v>-372</v>
      </c>
      <c r="AF76" s="86">
        <v>-372</v>
      </c>
      <c r="AG76" s="86">
        <v>-597</v>
      </c>
      <c r="AH76" s="79">
        <v>7.6</v>
      </c>
      <c r="AI76" s="92">
        <f t="shared" si="1"/>
        <v>2523</v>
      </c>
    </row>
    <row r="77" spans="1:35">
      <c r="A77" s="51" t="s">
        <v>212</v>
      </c>
      <c r="B77" s="86">
        <v>0</v>
      </c>
      <c r="C77" s="86">
        <v>0</v>
      </c>
      <c r="D77" s="86">
        <v>71</v>
      </c>
      <c r="E77" s="85">
        <v>78</v>
      </c>
      <c r="F77" s="86">
        <v>167677</v>
      </c>
      <c r="G77" s="86">
        <v>156802</v>
      </c>
      <c r="H77" s="86">
        <v>19985</v>
      </c>
      <c r="I77" s="86">
        <v>950.1800000000012</v>
      </c>
      <c r="J77" s="86">
        <v>-9110</v>
      </c>
      <c r="K77" s="86">
        <v>183629</v>
      </c>
      <c r="L77" s="86">
        <v>152821</v>
      </c>
      <c r="M77" s="86">
        <v>144363</v>
      </c>
      <c r="N77" s="86">
        <v>195891</v>
      </c>
      <c r="O77" s="86">
        <v>15891</v>
      </c>
      <c r="P77" s="86">
        <v>5043</v>
      </c>
      <c r="Q77" s="86">
        <v>0</v>
      </c>
      <c r="R77" s="86">
        <v>0</v>
      </c>
      <c r="S77" s="86">
        <v>-10059</v>
      </c>
      <c r="T77" s="86">
        <v>0</v>
      </c>
      <c r="U77" s="86">
        <v>0</v>
      </c>
      <c r="V77" s="140">
        <v>0</v>
      </c>
      <c r="W77" s="86">
        <v>-949</v>
      </c>
      <c r="X77" s="86">
        <v>0</v>
      </c>
      <c r="Y77" s="86">
        <v>9110</v>
      </c>
      <c r="Z77" s="86">
        <v>0</v>
      </c>
      <c r="AA77" s="86">
        <v>0</v>
      </c>
      <c r="AB77" s="86">
        <v>-949</v>
      </c>
      <c r="AC77" s="86">
        <v>-949</v>
      </c>
      <c r="AD77" s="86">
        <v>-949</v>
      </c>
      <c r="AE77" s="86">
        <v>-949</v>
      </c>
      <c r="AF77" s="86">
        <v>-949</v>
      </c>
      <c r="AG77" s="86">
        <v>-4365</v>
      </c>
      <c r="AH77" s="79">
        <v>10.6</v>
      </c>
      <c r="AI77" s="92">
        <f t="shared" si="1"/>
        <v>10875</v>
      </c>
    </row>
    <row r="78" spans="1:35" ht="22.5">
      <c r="A78" s="51" t="s">
        <v>213</v>
      </c>
      <c r="B78" s="86">
        <v>0</v>
      </c>
      <c r="C78" s="86">
        <v>0</v>
      </c>
      <c r="D78" s="86">
        <v>3</v>
      </c>
      <c r="E78" s="85">
        <v>3</v>
      </c>
      <c r="F78" s="86">
        <v>2727</v>
      </c>
      <c r="G78" s="86">
        <v>2470</v>
      </c>
      <c r="H78" s="86">
        <v>493</v>
      </c>
      <c r="I78" s="86">
        <v>0</v>
      </c>
      <c r="J78" s="86">
        <v>-236</v>
      </c>
      <c r="K78" s="86">
        <v>3140</v>
      </c>
      <c r="L78" s="86">
        <v>2351</v>
      </c>
      <c r="M78" s="86">
        <v>2160</v>
      </c>
      <c r="N78" s="86">
        <v>3442</v>
      </c>
      <c r="O78" s="86">
        <v>437</v>
      </c>
      <c r="P78" s="86">
        <v>85</v>
      </c>
      <c r="Q78" s="86">
        <v>0</v>
      </c>
      <c r="R78" s="86">
        <v>0</v>
      </c>
      <c r="S78" s="86">
        <v>-265</v>
      </c>
      <c r="T78" s="86">
        <v>0</v>
      </c>
      <c r="U78" s="86">
        <v>0</v>
      </c>
      <c r="V78" s="140">
        <v>0</v>
      </c>
      <c r="W78" s="86">
        <v>-29</v>
      </c>
      <c r="X78" s="86">
        <v>0</v>
      </c>
      <c r="Y78" s="86">
        <v>236</v>
      </c>
      <c r="Z78" s="86">
        <v>0</v>
      </c>
      <c r="AA78" s="86">
        <v>0</v>
      </c>
      <c r="AB78" s="86">
        <v>-29</v>
      </c>
      <c r="AC78" s="86">
        <v>-29</v>
      </c>
      <c r="AD78" s="86">
        <v>-29</v>
      </c>
      <c r="AE78" s="86">
        <v>-29</v>
      </c>
      <c r="AF78" s="86">
        <v>-29</v>
      </c>
      <c r="AG78" s="86">
        <v>-91</v>
      </c>
      <c r="AH78" s="79">
        <v>9.1</v>
      </c>
      <c r="AI78" s="92">
        <f t="shared" si="1"/>
        <v>257</v>
      </c>
    </row>
    <row r="79" spans="1:35">
      <c r="A79" s="51" t="s">
        <v>214</v>
      </c>
      <c r="B79" s="86">
        <v>0</v>
      </c>
      <c r="C79" s="86">
        <v>0</v>
      </c>
      <c r="D79" s="86">
        <v>6</v>
      </c>
      <c r="E79" s="85">
        <v>6</v>
      </c>
      <c r="F79" s="86">
        <v>5912</v>
      </c>
      <c r="G79" s="86">
        <v>5152</v>
      </c>
      <c r="H79" s="86">
        <v>817</v>
      </c>
      <c r="I79" s="86">
        <v>81.699999999999989</v>
      </c>
      <c r="J79" s="86">
        <v>-57</v>
      </c>
      <c r="K79" s="86">
        <v>6013</v>
      </c>
      <c r="L79" s="86">
        <v>5825</v>
      </c>
      <c r="M79" s="86">
        <v>5580</v>
      </c>
      <c r="N79" s="86">
        <v>6301</v>
      </c>
      <c r="O79" s="86">
        <v>654</v>
      </c>
      <c r="P79" s="86">
        <v>170</v>
      </c>
      <c r="Q79" s="86">
        <v>0</v>
      </c>
      <c r="R79" s="86">
        <v>0</v>
      </c>
      <c r="S79" s="86">
        <v>-64</v>
      </c>
      <c r="T79" s="86">
        <v>0</v>
      </c>
      <c r="U79" s="86">
        <v>0</v>
      </c>
      <c r="V79" s="140">
        <v>0</v>
      </c>
      <c r="W79" s="86">
        <v>-7</v>
      </c>
      <c r="X79" s="86">
        <v>0</v>
      </c>
      <c r="Y79" s="86">
        <v>57</v>
      </c>
      <c r="Z79" s="86">
        <v>0</v>
      </c>
      <c r="AA79" s="86">
        <v>0</v>
      </c>
      <c r="AB79" s="86">
        <v>-7</v>
      </c>
      <c r="AC79" s="86">
        <v>-7</v>
      </c>
      <c r="AD79" s="86">
        <v>-7</v>
      </c>
      <c r="AE79" s="86">
        <v>-7</v>
      </c>
      <c r="AF79" s="86">
        <v>-7</v>
      </c>
      <c r="AG79" s="86">
        <v>-22</v>
      </c>
      <c r="AH79" s="79">
        <v>8.6</v>
      </c>
      <c r="AI79" s="92">
        <f t="shared" si="1"/>
        <v>760</v>
      </c>
    </row>
    <row r="80" spans="1:35">
      <c r="A80" s="51" t="s">
        <v>215</v>
      </c>
      <c r="B80" s="86">
        <v>0</v>
      </c>
      <c r="C80" s="86">
        <v>0</v>
      </c>
      <c r="D80" s="86">
        <v>26</v>
      </c>
      <c r="E80" s="85">
        <v>26</v>
      </c>
      <c r="F80" s="86">
        <v>317375</v>
      </c>
      <c r="G80" s="86">
        <v>299135</v>
      </c>
      <c r="H80" s="86">
        <v>32343</v>
      </c>
      <c r="I80" s="86">
        <v>2712.1100000000006</v>
      </c>
      <c r="J80" s="86">
        <v>-14103</v>
      </c>
      <c r="K80" s="86">
        <v>341965</v>
      </c>
      <c r="L80" s="86">
        <v>294076</v>
      </c>
      <c r="M80" s="86">
        <v>279672</v>
      </c>
      <c r="N80" s="86">
        <v>361643</v>
      </c>
      <c r="O80" s="86">
        <v>24478</v>
      </c>
      <c r="P80" s="86">
        <v>9450</v>
      </c>
      <c r="Q80" s="86">
        <v>0</v>
      </c>
      <c r="R80" s="86">
        <v>0</v>
      </c>
      <c r="S80" s="86">
        <v>-15688</v>
      </c>
      <c r="T80" s="86">
        <v>0</v>
      </c>
      <c r="U80" s="86">
        <v>0</v>
      </c>
      <c r="V80" s="140">
        <v>0</v>
      </c>
      <c r="W80" s="86">
        <v>-1585</v>
      </c>
      <c r="X80" s="86">
        <v>0</v>
      </c>
      <c r="Y80" s="86">
        <v>14103</v>
      </c>
      <c r="Z80" s="86">
        <v>0</v>
      </c>
      <c r="AA80" s="86">
        <v>0</v>
      </c>
      <c r="AB80" s="86">
        <v>-1585</v>
      </c>
      <c r="AC80" s="86">
        <v>-1585</v>
      </c>
      <c r="AD80" s="86">
        <v>-1585</v>
      </c>
      <c r="AE80" s="86">
        <v>-1585</v>
      </c>
      <c r="AF80" s="86">
        <v>-1585</v>
      </c>
      <c r="AG80" s="86">
        <v>-6178</v>
      </c>
      <c r="AH80" s="79">
        <v>9.9</v>
      </c>
      <c r="AI80" s="92">
        <f t="shared" si="1"/>
        <v>18240</v>
      </c>
    </row>
    <row r="81" spans="1:35">
      <c r="A81" s="51" t="s">
        <v>216</v>
      </c>
      <c r="B81" s="86">
        <v>0</v>
      </c>
      <c r="C81" s="86">
        <v>0</v>
      </c>
      <c r="D81" s="86">
        <v>5</v>
      </c>
      <c r="E81" s="85">
        <v>5</v>
      </c>
      <c r="F81" s="86">
        <v>10132</v>
      </c>
      <c r="G81" s="86">
        <v>9267</v>
      </c>
      <c r="H81" s="86">
        <v>1495</v>
      </c>
      <c r="I81" s="86">
        <v>129.17999999999998</v>
      </c>
      <c r="J81" s="86">
        <v>-630</v>
      </c>
      <c r="K81" s="86">
        <v>11214</v>
      </c>
      <c r="L81" s="86">
        <v>9139</v>
      </c>
      <c r="M81" s="86">
        <v>8408</v>
      </c>
      <c r="N81" s="86">
        <v>12242</v>
      </c>
      <c r="O81" s="86">
        <v>1249</v>
      </c>
      <c r="P81" s="86">
        <v>307</v>
      </c>
      <c r="Q81" s="86">
        <v>0</v>
      </c>
      <c r="R81" s="86">
        <v>0</v>
      </c>
      <c r="S81" s="86">
        <v>-691</v>
      </c>
      <c r="T81" s="86">
        <v>0</v>
      </c>
      <c r="U81" s="86">
        <v>0</v>
      </c>
      <c r="V81" s="140">
        <v>0</v>
      </c>
      <c r="W81" s="86">
        <v>-61</v>
      </c>
      <c r="X81" s="86">
        <v>0</v>
      </c>
      <c r="Y81" s="86">
        <v>630</v>
      </c>
      <c r="Z81" s="86">
        <v>0</v>
      </c>
      <c r="AA81" s="86">
        <v>0</v>
      </c>
      <c r="AB81" s="86">
        <v>-61</v>
      </c>
      <c r="AC81" s="86">
        <v>-61</v>
      </c>
      <c r="AD81" s="86">
        <v>-61</v>
      </c>
      <c r="AE81" s="86">
        <v>-61</v>
      </c>
      <c r="AF81" s="86">
        <v>-61</v>
      </c>
      <c r="AG81" s="86">
        <v>-325</v>
      </c>
      <c r="AH81" s="79">
        <v>11.4</v>
      </c>
      <c r="AI81" s="92">
        <f t="shared" si="1"/>
        <v>865</v>
      </c>
    </row>
    <row r="82" spans="1:35">
      <c r="A82" s="51" t="s">
        <v>217</v>
      </c>
      <c r="B82" s="86">
        <v>0</v>
      </c>
      <c r="C82" s="86">
        <v>0</v>
      </c>
      <c r="D82" s="86">
        <v>12</v>
      </c>
      <c r="E82" s="85">
        <v>12</v>
      </c>
      <c r="F82" s="86">
        <v>26107</v>
      </c>
      <c r="G82" s="86">
        <v>23647</v>
      </c>
      <c r="H82" s="86">
        <v>3502</v>
      </c>
      <c r="I82" s="86">
        <v>147.18000000000012</v>
      </c>
      <c r="J82" s="86">
        <v>-1042</v>
      </c>
      <c r="K82" s="86">
        <v>27944</v>
      </c>
      <c r="L82" s="86">
        <v>24316</v>
      </c>
      <c r="M82" s="86">
        <v>23113</v>
      </c>
      <c r="N82" s="86">
        <v>29627</v>
      </c>
      <c r="O82" s="86">
        <v>2854</v>
      </c>
      <c r="P82" s="86">
        <v>774</v>
      </c>
      <c r="Q82" s="86">
        <v>0</v>
      </c>
      <c r="R82" s="86">
        <v>0</v>
      </c>
      <c r="S82" s="86">
        <v>-1168</v>
      </c>
      <c r="T82" s="86">
        <v>0</v>
      </c>
      <c r="U82" s="86">
        <v>0</v>
      </c>
      <c r="V82" s="140">
        <v>0</v>
      </c>
      <c r="W82" s="86">
        <v>-126</v>
      </c>
      <c r="X82" s="86">
        <v>0</v>
      </c>
      <c r="Y82" s="86">
        <v>1042</v>
      </c>
      <c r="Z82" s="86">
        <v>0</v>
      </c>
      <c r="AA82" s="86">
        <v>0</v>
      </c>
      <c r="AB82" s="86">
        <v>-126</v>
      </c>
      <c r="AC82" s="86">
        <v>-126</v>
      </c>
      <c r="AD82" s="86">
        <v>-126</v>
      </c>
      <c r="AE82" s="86">
        <v>-126</v>
      </c>
      <c r="AF82" s="86">
        <v>-126</v>
      </c>
      <c r="AG82" s="86">
        <v>-412</v>
      </c>
      <c r="AH82" s="79">
        <v>9.3000000000000007</v>
      </c>
      <c r="AI82" s="92">
        <f t="shared" si="1"/>
        <v>2460</v>
      </c>
    </row>
    <row r="83" spans="1:35">
      <c r="A83" s="51" t="s">
        <v>218</v>
      </c>
      <c r="B83" s="86">
        <v>0</v>
      </c>
      <c r="C83" s="86">
        <v>0</v>
      </c>
      <c r="D83" s="86">
        <v>0</v>
      </c>
      <c r="E83" s="85">
        <v>0</v>
      </c>
      <c r="F83" s="86">
        <v>0</v>
      </c>
      <c r="G83" s="86">
        <v>0</v>
      </c>
      <c r="H83" s="86">
        <v>0</v>
      </c>
      <c r="I83" s="86">
        <v>0</v>
      </c>
      <c r="J83" s="86">
        <v>0</v>
      </c>
      <c r="K83" s="86">
        <v>0</v>
      </c>
      <c r="L83" s="86">
        <v>0</v>
      </c>
      <c r="M83" s="86">
        <v>0</v>
      </c>
      <c r="N83" s="86">
        <v>0</v>
      </c>
      <c r="O83" s="86">
        <v>0</v>
      </c>
      <c r="P83" s="86">
        <v>0</v>
      </c>
      <c r="Q83" s="86">
        <v>0</v>
      </c>
      <c r="R83" s="86">
        <v>0</v>
      </c>
      <c r="S83" s="86">
        <v>0</v>
      </c>
      <c r="T83" s="86">
        <v>0</v>
      </c>
      <c r="U83" s="86">
        <v>0</v>
      </c>
      <c r="V83" s="140">
        <v>0</v>
      </c>
      <c r="W83" s="86">
        <v>0</v>
      </c>
      <c r="X83" s="86">
        <v>0</v>
      </c>
      <c r="Y83" s="86">
        <v>0</v>
      </c>
      <c r="Z83" s="86">
        <v>0</v>
      </c>
      <c r="AA83" s="86">
        <v>0</v>
      </c>
      <c r="AB83" s="86">
        <v>0</v>
      </c>
      <c r="AC83" s="86">
        <v>0</v>
      </c>
      <c r="AD83" s="86">
        <v>0</v>
      </c>
      <c r="AE83" s="86">
        <v>0</v>
      </c>
      <c r="AF83" s="86">
        <v>0</v>
      </c>
      <c r="AG83" s="86">
        <v>0</v>
      </c>
      <c r="AH83" s="79">
        <v>1</v>
      </c>
      <c r="AI83" s="92">
        <f t="shared" si="1"/>
        <v>0</v>
      </c>
    </row>
    <row r="84" spans="1:35">
      <c r="A84" s="51" t="s">
        <v>219</v>
      </c>
      <c r="B84" s="86">
        <v>0</v>
      </c>
      <c r="C84" s="86">
        <v>0</v>
      </c>
      <c r="D84" s="86">
        <v>2</v>
      </c>
      <c r="E84" s="85">
        <v>2</v>
      </c>
      <c r="F84" s="86">
        <v>7821</v>
      </c>
      <c r="G84" s="86">
        <v>7553</v>
      </c>
      <c r="H84" s="86">
        <v>820</v>
      </c>
      <c r="I84" s="86">
        <v>0</v>
      </c>
      <c r="J84" s="86">
        <v>-552</v>
      </c>
      <c r="K84" s="86">
        <v>8766</v>
      </c>
      <c r="L84" s="86">
        <v>6987</v>
      </c>
      <c r="M84" s="86">
        <v>6507</v>
      </c>
      <c r="N84" s="86">
        <v>9480</v>
      </c>
      <c r="O84" s="86">
        <v>628</v>
      </c>
      <c r="P84" s="86">
        <v>239</v>
      </c>
      <c r="Q84" s="86">
        <v>0</v>
      </c>
      <c r="R84" s="86">
        <v>0</v>
      </c>
      <c r="S84" s="86">
        <v>-599</v>
      </c>
      <c r="T84" s="86">
        <v>0</v>
      </c>
      <c r="U84" s="86">
        <v>0</v>
      </c>
      <c r="V84" s="140">
        <v>0</v>
      </c>
      <c r="W84" s="86">
        <v>-47</v>
      </c>
      <c r="X84" s="86">
        <v>0</v>
      </c>
      <c r="Y84" s="86">
        <v>552</v>
      </c>
      <c r="Z84" s="86">
        <v>0</v>
      </c>
      <c r="AA84" s="86">
        <v>0</v>
      </c>
      <c r="AB84" s="86">
        <v>-47</v>
      </c>
      <c r="AC84" s="86">
        <v>-47</v>
      </c>
      <c r="AD84" s="86">
        <v>-47</v>
      </c>
      <c r="AE84" s="86">
        <v>-47</v>
      </c>
      <c r="AF84" s="86">
        <v>-47</v>
      </c>
      <c r="AG84" s="86">
        <v>-317</v>
      </c>
      <c r="AH84" s="79">
        <v>12.8</v>
      </c>
      <c r="AI84" s="92">
        <f t="shared" si="1"/>
        <v>268</v>
      </c>
    </row>
    <row r="85" spans="1:35">
      <c r="A85" s="51" t="s">
        <v>220</v>
      </c>
      <c r="B85" s="86">
        <v>0</v>
      </c>
      <c r="C85" s="86">
        <v>0</v>
      </c>
      <c r="D85" s="86">
        <v>103</v>
      </c>
      <c r="E85" s="85">
        <v>113</v>
      </c>
      <c r="F85" s="86">
        <v>401371</v>
      </c>
      <c r="G85" s="86">
        <v>379634</v>
      </c>
      <c r="H85" s="86">
        <v>40148</v>
      </c>
      <c r="I85" s="86">
        <v>3394.4199999999964</v>
      </c>
      <c r="J85" s="86">
        <v>-18411</v>
      </c>
      <c r="K85" s="86">
        <v>433880</v>
      </c>
      <c r="L85" s="86">
        <v>370494</v>
      </c>
      <c r="M85" s="86">
        <v>352121</v>
      </c>
      <c r="N85" s="86">
        <v>459834</v>
      </c>
      <c r="O85" s="86">
        <v>30294</v>
      </c>
      <c r="P85" s="86">
        <v>11970</v>
      </c>
      <c r="Q85" s="86">
        <v>0</v>
      </c>
      <c r="R85" s="86">
        <v>0</v>
      </c>
      <c r="S85" s="86">
        <v>-20527</v>
      </c>
      <c r="T85" s="86">
        <v>0</v>
      </c>
      <c r="U85" s="86">
        <v>0</v>
      </c>
      <c r="V85" s="140">
        <v>0</v>
      </c>
      <c r="W85" s="86">
        <v>-2116</v>
      </c>
      <c r="X85" s="86">
        <v>0</v>
      </c>
      <c r="Y85" s="86">
        <v>18411</v>
      </c>
      <c r="Z85" s="86">
        <v>0</v>
      </c>
      <c r="AA85" s="86">
        <v>0</v>
      </c>
      <c r="AB85" s="86">
        <v>-2116</v>
      </c>
      <c r="AC85" s="86">
        <v>-2116</v>
      </c>
      <c r="AD85" s="86">
        <v>-2116</v>
      </c>
      <c r="AE85" s="86">
        <v>-2116</v>
      </c>
      <c r="AF85" s="86">
        <v>-2116</v>
      </c>
      <c r="AG85" s="86">
        <v>-7831</v>
      </c>
      <c r="AH85" s="79">
        <v>9.6999999999999993</v>
      </c>
      <c r="AI85" s="92">
        <f t="shared" si="1"/>
        <v>21737</v>
      </c>
    </row>
    <row r="86" spans="1:35">
      <c r="A86" s="51" t="s">
        <v>221</v>
      </c>
      <c r="B86" s="86">
        <v>0</v>
      </c>
      <c r="C86" s="86">
        <v>0</v>
      </c>
      <c r="D86" s="86">
        <v>33</v>
      </c>
      <c r="E86" s="85">
        <v>38</v>
      </c>
      <c r="F86" s="86">
        <v>70909</v>
      </c>
      <c r="G86" s="86">
        <v>63369</v>
      </c>
      <c r="H86" s="86">
        <v>10646</v>
      </c>
      <c r="I86" s="86">
        <v>407.85000000000014</v>
      </c>
      <c r="J86" s="86">
        <v>-3106</v>
      </c>
      <c r="K86" s="86">
        <v>76222</v>
      </c>
      <c r="L86" s="86">
        <v>65880</v>
      </c>
      <c r="M86" s="86">
        <v>62489</v>
      </c>
      <c r="N86" s="86">
        <v>81049</v>
      </c>
      <c r="O86" s="86">
        <v>8842</v>
      </c>
      <c r="P86" s="86">
        <v>2109</v>
      </c>
      <c r="Q86" s="86">
        <v>0</v>
      </c>
      <c r="R86" s="86">
        <v>0</v>
      </c>
      <c r="S86" s="86">
        <v>-3411</v>
      </c>
      <c r="T86" s="86">
        <v>0</v>
      </c>
      <c r="U86" s="86">
        <v>0</v>
      </c>
      <c r="V86" s="140">
        <v>0</v>
      </c>
      <c r="W86" s="86">
        <v>-305</v>
      </c>
      <c r="X86" s="86">
        <v>0</v>
      </c>
      <c r="Y86" s="86">
        <v>3106</v>
      </c>
      <c r="Z86" s="86">
        <v>0</v>
      </c>
      <c r="AA86" s="86">
        <v>0</v>
      </c>
      <c r="AB86" s="86">
        <v>-305</v>
      </c>
      <c r="AC86" s="86">
        <v>-305</v>
      </c>
      <c r="AD86" s="86">
        <v>-305</v>
      </c>
      <c r="AE86" s="86">
        <v>-305</v>
      </c>
      <c r="AF86" s="86">
        <v>-305</v>
      </c>
      <c r="AG86" s="86">
        <v>-1581</v>
      </c>
      <c r="AH86" s="79">
        <v>11.2</v>
      </c>
      <c r="AI86" s="92">
        <f t="shared" si="1"/>
        <v>7540</v>
      </c>
    </row>
    <row r="87" spans="1:35">
      <c r="A87" s="51" t="s">
        <v>222</v>
      </c>
      <c r="B87" s="86">
        <v>0</v>
      </c>
      <c r="C87" s="86">
        <v>0</v>
      </c>
      <c r="D87" s="86">
        <v>0</v>
      </c>
      <c r="E87" s="85">
        <v>0</v>
      </c>
      <c r="F87" s="86">
        <v>0</v>
      </c>
      <c r="G87" s="86">
        <v>0</v>
      </c>
      <c r="H87" s="86">
        <v>0</v>
      </c>
      <c r="I87" s="86">
        <v>0</v>
      </c>
      <c r="J87" s="86">
        <v>0</v>
      </c>
      <c r="K87" s="86">
        <v>0</v>
      </c>
      <c r="L87" s="86">
        <v>0</v>
      </c>
      <c r="M87" s="86">
        <v>0</v>
      </c>
      <c r="N87" s="86">
        <v>0</v>
      </c>
      <c r="O87" s="86">
        <v>0</v>
      </c>
      <c r="P87" s="86">
        <v>0</v>
      </c>
      <c r="Q87" s="86">
        <v>0</v>
      </c>
      <c r="R87" s="86">
        <v>0</v>
      </c>
      <c r="S87" s="86">
        <v>0</v>
      </c>
      <c r="T87" s="86">
        <v>0</v>
      </c>
      <c r="U87" s="86">
        <v>0</v>
      </c>
      <c r="V87" s="140">
        <v>0</v>
      </c>
      <c r="W87" s="86">
        <v>0</v>
      </c>
      <c r="X87" s="86">
        <v>0</v>
      </c>
      <c r="Y87" s="86">
        <v>0</v>
      </c>
      <c r="Z87" s="86">
        <v>0</v>
      </c>
      <c r="AA87" s="86">
        <v>0</v>
      </c>
      <c r="AB87" s="86">
        <v>0</v>
      </c>
      <c r="AC87" s="86">
        <v>0</v>
      </c>
      <c r="AD87" s="86">
        <v>0</v>
      </c>
      <c r="AE87" s="86">
        <v>0</v>
      </c>
      <c r="AF87" s="86">
        <v>0</v>
      </c>
      <c r="AG87" s="86">
        <v>0</v>
      </c>
      <c r="AH87" s="79">
        <v>1</v>
      </c>
      <c r="AI87" s="92">
        <f t="shared" si="1"/>
        <v>0</v>
      </c>
    </row>
    <row r="88" spans="1:35">
      <c r="A88" s="51" t="s">
        <v>223</v>
      </c>
      <c r="B88" s="86">
        <v>0</v>
      </c>
      <c r="C88" s="86">
        <v>0</v>
      </c>
      <c r="D88" s="86">
        <v>0</v>
      </c>
      <c r="E88" s="85">
        <v>0</v>
      </c>
      <c r="F88" s="86">
        <v>0</v>
      </c>
      <c r="G88" s="86">
        <v>0</v>
      </c>
      <c r="H88" s="86">
        <v>0</v>
      </c>
      <c r="I88" s="86">
        <v>0</v>
      </c>
      <c r="J88" s="86">
        <v>0</v>
      </c>
      <c r="K88" s="86">
        <v>0</v>
      </c>
      <c r="L88" s="86">
        <v>0</v>
      </c>
      <c r="M88" s="86">
        <v>0</v>
      </c>
      <c r="N88" s="86">
        <v>0</v>
      </c>
      <c r="O88" s="86">
        <v>0</v>
      </c>
      <c r="P88" s="86">
        <v>0</v>
      </c>
      <c r="Q88" s="86">
        <v>0</v>
      </c>
      <c r="R88" s="86">
        <v>0</v>
      </c>
      <c r="S88" s="86">
        <v>0</v>
      </c>
      <c r="T88" s="86">
        <v>0</v>
      </c>
      <c r="U88" s="86">
        <v>0</v>
      </c>
      <c r="V88" s="140">
        <v>0</v>
      </c>
      <c r="W88" s="86">
        <v>0</v>
      </c>
      <c r="X88" s="86">
        <v>0</v>
      </c>
      <c r="Y88" s="86">
        <v>0</v>
      </c>
      <c r="Z88" s="86">
        <v>0</v>
      </c>
      <c r="AA88" s="86">
        <v>0</v>
      </c>
      <c r="AB88" s="86">
        <v>0</v>
      </c>
      <c r="AC88" s="86">
        <v>0</v>
      </c>
      <c r="AD88" s="86">
        <v>0</v>
      </c>
      <c r="AE88" s="86">
        <v>0</v>
      </c>
      <c r="AF88" s="86">
        <v>0</v>
      </c>
      <c r="AG88" s="86">
        <v>0</v>
      </c>
      <c r="AH88" s="79">
        <v>1</v>
      </c>
      <c r="AI88" s="92">
        <f t="shared" si="1"/>
        <v>0</v>
      </c>
    </row>
    <row r="89" spans="1:35">
      <c r="A89" s="51" t="s">
        <v>224</v>
      </c>
      <c r="B89" s="86">
        <v>0</v>
      </c>
      <c r="C89" s="86">
        <v>0</v>
      </c>
      <c r="D89" s="86">
        <v>1</v>
      </c>
      <c r="E89" s="85">
        <v>1</v>
      </c>
      <c r="F89" s="86">
        <v>0</v>
      </c>
      <c r="G89" s="86">
        <v>0</v>
      </c>
      <c r="H89" s="86">
        <v>0</v>
      </c>
      <c r="I89" s="86">
        <v>0</v>
      </c>
      <c r="J89" s="86">
        <v>0</v>
      </c>
      <c r="K89" s="86">
        <v>0</v>
      </c>
      <c r="L89" s="86">
        <v>0</v>
      </c>
      <c r="M89" s="86">
        <v>0</v>
      </c>
      <c r="N89" s="86">
        <v>0</v>
      </c>
      <c r="O89" s="86">
        <v>0</v>
      </c>
      <c r="P89" s="86">
        <v>0</v>
      </c>
      <c r="Q89" s="86">
        <v>0</v>
      </c>
      <c r="R89" s="86">
        <v>0</v>
      </c>
      <c r="S89" s="86">
        <v>0</v>
      </c>
      <c r="T89" s="86">
        <v>0</v>
      </c>
      <c r="U89" s="86">
        <v>0</v>
      </c>
      <c r="V89" s="140">
        <v>0</v>
      </c>
      <c r="W89" s="86">
        <v>0</v>
      </c>
      <c r="X89" s="86">
        <v>0</v>
      </c>
      <c r="Y89" s="86">
        <v>0</v>
      </c>
      <c r="Z89" s="86">
        <v>0</v>
      </c>
      <c r="AA89" s="86">
        <v>0</v>
      </c>
      <c r="AB89" s="86">
        <v>0</v>
      </c>
      <c r="AC89" s="86">
        <v>0</v>
      </c>
      <c r="AD89" s="86">
        <v>0</v>
      </c>
      <c r="AE89" s="86">
        <v>0</v>
      </c>
      <c r="AF89" s="86">
        <v>0</v>
      </c>
      <c r="AG89" s="86">
        <v>0</v>
      </c>
      <c r="AH89" s="79">
        <v>14.1</v>
      </c>
      <c r="AI89" s="92">
        <f t="shared" si="1"/>
        <v>0</v>
      </c>
    </row>
    <row r="90" spans="1:35">
      <c r="A90" s="51" t="s">
        <v>225</v>
      </c>
      <c r="B90" s="86">
        <v>0</v>
      </c>
      <c r="C90" s="86">
        <v>0</v>
      </c>
      <c r="D90" s="86">
        <v>23</v>
      </c>
      <c r="E90" s="85">
        <v>26</v>
      </c>
      <c r="F90" s="86">
        <v>31434</v>
      </c>
      <c r="G90" s="86">
        <v>29083</v>
      </c>
      <c r="H90" s="86">
        <v>3556</v>
      </c>
      <c r="I90" s="86">
        <v>125.11000000000018</v>
      </c>
      <c r="J90" s="86">
        <v>-1205</v>
      </c>
      <c r="K90" s="86">
        <v>33511</v>
      </c>
      <c r="L90" s="86">
        <v>29392</v>
      </c>
      <c r="M90" s="86">
        <v>27887</v>
      </c>
      <c r="N90" s="86">
        <v>35570</v>
      </c>
      <c r="O90" s="86">
        <v>2746</v>
      </c>
      <c r="P90" s="86">
        <v>929</v>
      </c>
      <c r="Q90" s="86">
        <v>0</v>
      </c>
      <c r="R90" s="86">
        <v>0</v>
      </c>
      <c r="S90" s="86">
        <v>-1324</v>
      </c>
      <c r="T90" s="86">
        <v>0</v>
      </c>
      <c r="U90" s="86">
        <v>0</v>
      </c>
      <c r="V90" s="140">
        <v>0</v>
      </c>
      <c r="W90" s="86">
        <v>-119</v>
      </c>
      <c r="X90" s="86">
        <v>0</v>
      </c>
      <c r="Y90" s="86">
        <v>1205</v>
      </c>
      <c r="Z90" s="86">
        <v>0</v>
      </c>
      <c r="AA90" s="86">
        <v>0</v>
      </c>
      <c r="AB90" s="86">
        <v>-119</v>
      </c>
      <c r="AC90" s="86">
        <v>-119</v>
      </c>
      <c r="AD90" s="86">
        <v>-119</v>
      </c>
      <c r="AE90" s="86">
        <v>-119</v>
      </c>
      <c r="AF90" s="86">
        <v>-119</v>
      </c>
      <c r="AG90" s="86">
        <v>-610</v>
      </c>
      <c r="AH90" s="79">
        <v>11.1</v>
      </c>
      <c r="AI90" s="92">
        <f t="shared" si="1"/>
        <v>2351</v>
      </c>
    </row>
    <row r="91" spans="1:35">
      <c r="A91" s="51" t="s">
        <v>226</v>
      </c>
      <c r="B91" s="86">
        <v>0</v>
      </c>
      <c r="C91" s="86">
        <v>0</v>
      </c>
      <c r="D91" s="86">
        <v>1</v>
      </c>
      <c r="E91" s="85">
        <v>1</v>
      </c>
      <c r="F91" s="86">
        <v>6363</v>
      </c>
      <c r="G91" s="86">
        <v>6194</v>
      </c>
      <c r="H91" s="86">
        <v>375</v>
      </c>
      <c r="I91" s="86">
        <v>0.42999999999999972</v>
      </c>
      <c r="J91" s="86">
        <v>-206</v>
      </c>
      <c r="K91" s="86">
        <v>6736</v>
      </c>
      <c r="L91" s="86">
        <v>5976</v>
      </c>
      <c r="M91" s="86">
        <v>5751</v>
      </c>
      <c r="N91" s="86">
        <v>7028</v>
      </c>
      <c r="O91" s="86">
        <v>214</v>
      </c>
      <c r="P91" s="86">
        <v>187</v>
      </c>
      <c r="Q91" s="86">
        <v>0</v>
      </c>
      <c r="R91" s="86">
        <v>0</v>
      </c>
      <c r="S91" s="86">
        <v>-232</v>
      </c>
      <c r="T91" s="86">
        <v>0</v>
      </c>
      <c r="U91" s="86">
        <v>0</v>
      </c>
      <c r="V91" s="140">
        <v>0</v>
      </c>
      <c r="W91" s="86">
        <v>-26</v>
      </c>
      <c r="X91" s="86">
        <v>0</v>
      </c>
      <c r="Y91" s="86">
        <v>206</v>
      </c>
      <c r="Z91" s="86">
        <v>0</v>
      </c>
      <c r="AA91" s="86">
        <v>0</v>
      </c>
      <c r="AB91" s="86">
        <v>-26</v>
      </c>
      <c r="AC91" s="86">
        <v>-26</v>
      </c>
      <c r="AD91" s="86">
        <v>-26</v>
      </c>
      <c r="AE91" s="86">
        <v>-26</v>
      </c>
      <c r="AF91" s="86">
        <v>-26</v>
      </c>
      <c r="AG91" s="86">
        <v>-76</v>
      </c>
      <c r="AH91" s="79">
        <v>8.9</v>
      </c>
      <c r="AI91" s="92">
        <f t="shared" si="1"/>
        <v>169</v>
      </c>
    </row>
    <row r="92" spans="1:35">
      <c r="A92" s="51" t="s">
        <v>227</v>
      </c>
      <c r="B92" s="86">
        <v>0</v>
      </c>
      <c r="C92" s="86">
        <v>0</v>
      </c>
      <c r="D92" s="86">
        <v>2</v>
      </c>
      <c r="E92" s="85">
        <v>2</v>
      </c>
      <c r="F92" s="86">
        <v>1559</v>
      </c>
      <c r="G92" s="86">
        <v>1493</v>
      </c>
      <c r="H92" s="86">
        <v>199</v>
      </c>
      <c r="I92" s="86">
        <v>0.52999999999999936</v>
      </c>
      <c r="J92" s="86">
        <v>-133</v>
      </c>
      <c r="K92" s="86">
        <v>1784</v>
      </c>
      <c r="L92" s="86">
        <v>1361</v>
      </c>
      <c r="M92" s="86">
        <v>1245</v>
      </c>
      <c r="N92" s="86">
        <v>1965</v>
      </c>
      <c r="O92" s="86">
        <v>166</v>
      </c>
      <c r="P92" s="86">
        <v>48</v>
      </c>
      <c r="Q92" s="86">
        <v>0</v>
      </c>
      <c r="R92" s="86">
        <v>0</v>
      </c>
      <c r="S92" s="86">
        <v>-148</v>
      </c>
      <c r="T92" s="86">
        <v>0</v>
      </c>
      <c r="U92" s="86">
        <v>0</v>
      </c>
      <c r="V92" s="140">
        <v>0</v>
      </c>
      <c r="W92" s="86">
        <v>-15</v>
      </c>
      <c r="X92" s="86">
        <v>0</v>
      </c>
      <c r="Y92" s="86">
        <v>133</v>
      </c>
      <c r="Z92" s="86">
        <v>0</v>
      </c>
      <c r="AA92" s="86">
        <v>0</v>
      </c>
      <c r="AB92" s="86">
        <v>-15</v>
      </c>
      <c r="AC92" s="86">
        <v>-15</v>
      </c>
      <c r="AD92" s="86">
        <v>-15</v>
      </c>
      <c r="AE92" s="86">
        <v>-15</v>
      </c>
      <c r="AF92" s="86">
        <v>-15</v>
      </c>
      <c r="AG92" s="86">
        <v>-58</v>
      </c>
      <c r="AH92" s="79">
        <v>10.1</v>
      </c>
      <c r="AI92" s="92">
        <f t="shared" si="1"/>
        <v>66</v>
      </c>
    </row>
    <row r="93" spans="1:35">
      <c r="A93" s="51" t="s">
        <v>228</v>
      </c>
      <c r="B93" s="86">
        <v>0</v>
      </c>
      <c r="C93" s="86">
        <v>0</v>
      </c>
      <c r="D93" s="86">
        <v>8</v>
      </c>
      <c r="E93" s="85">
        <v>9</v>
      </c>
      <c r="F93" s="86">
        <v>45159</v>
      </c>
      <c r="G93" s="86">
        <v>43395</v>
      </c>
      <c r="H93" s="86">
        <v>3619</v>
      </c>
      <c r="I93" s="86">
        <v>17.920000000000073</v>
      </c>
      <c r="J93" s="86">
        <v>-1855</v>
      </c>
      <c r="K93" s="86">
        <v>48336</v>
      </c>
      <c r="L93" s="86">
        <v>41950</v>
      </c>
      <c r="M93" s="86">
        <v>39867</v>
      </c>
      <c r="N93" s="86">
        <v>51271</v>
      </c>
      <c r="O93" s="86">
        <v>2503</v>
      </c>
      <c r="P93" s="86">
        <v>1340</v>
      </c>
      <c r="Q93" s="86">
        <v>0</v>
      </c>
      <c r="R93" s="86">
        <v>0</v>
      </c>
      <c r="S93" s="86">
        <v>-2079</v>
      </c>
      <c r="T93" s="86">
        <v>0</v>
      </c>
      <c r="U93" s="86">
        <v>0</v>
      </c>
      <c r="V93" s="140">
        <v>0</v>
      </c>
      <c r="W93" s="86">
        <v>-224</v>
      </c>
      <c r="X93" s="86">
        <v>0</v>
      </c>
      <c r="Y93" s="86">
        <v>1855</v>
      </c>
      <c r="Z93" s="86">
        <v>0</v>
      </c>
      <c r="AA93" s="86">
        <v>0</v>
      </c>
      <c r="AB93" s="86">
        <v>-224</v>
      </c>
      <c r="AC93" s="86">
        <v>-224</v>
      </c>
      <c r="AD93" s="86">
        <v>-224</v>
      </c>
      <c r="AE93" s="86">
        <v>-224</v>
      </c>
      <c r="AF93" s="86">
        <v>-224</v>
      </c>
      <c r="AG93" s="86">
        <v>-735</v>
      </c>
      <c r="AH93" s="79">
        <v>9.3000000000000007</v>
      </c>
      <c r="AI93" s="92">
        <f t="shared" si="1"/>
        <v>1764</v>
      </c>
    </row>
    <row r="94" spans="1:35">
      <c r="A94" s="51" t="s">
        <v>229</v>
      </c>
      <c r="B94" s="86">
        <v>0</v>
      </c>
      <c r="C94" s="86">
        <v>0</v>
      </c>
      <c r="D94" s="86">
        <v>0</v>
      </c>
      <c r="E94" s="85">
        <v>0</v>
      </c>
      <c r="F94" s="86">
        <v>0</v>
      </c>
      <c r="G94" s="86">
        <v>0</v>
      </c>
      <c r="H94" s="86">
        <v>0</v>
      </c>
      <c r="I94" s="86">
        <v>0</v>
      </c>
      <c r="J94" s="86">
        <v>0</v>
      </c>
      <c r="K94" s="86">
        <v>0</v>
      </c>
      <c r="L94" s="86">
        <v>0</v>
      </c>
      <c r="M94" s="86">
        <v>0</v>
      </c>
      <c r="N94" s="86">
        <v>0</v>
      </c>
      <c r="O94" s="86">
        <v>0</v>
      </c>
      <c r="P94" s="86">
        <v>0</v>
      </c>
      <c r="Q94" s="86">
        <v>0</v>
      </c>
      <c r="R94" s="86">
        <v>0</v>
      </c>
      <c r="S94" s="86">
        <v>0</v>
      </c>
      <c r="T94" s="86">
        <v>0</v>
      </c>
      <c r="U94" s="86">
        <v>0</v>
      </c>
      <c r="V94" s="140">
        <v>0</v>
      </c>
      <c r="W94" s="86">
        <v>0</v>
      </c>
      <c r="X94" s="86">
        <v>0</v>
      </c>
      <c r="Y94" s="86">
        <v>0</v>
      </c>
      <c r="Z94" s="86">
        <v>0</v>
      </c>
      <c r="AA94" s="86">
        <v>0</v>
      </c>
      <c r="AB94" s="86">
        <v>0</v>
      </c>
      <c r="AC94" s="86">
        <v>0</v>
      </c>
      <c r="AD94" s="86">
        <v>0</v>
      </c>
      <c r="AE94" s="86">
        <v>0</v>
      </c>
      <c r="AF94" s="86">
        <v>0</v>
      </c>
      <c r="AG94" s="86">
        <v>0</v>
      </c>
      <c r="AH94" s="79">
        <v>1</v>
      </c>
      <c r="AI94" s="92">
        <f t="shared" si="1"/>
        <v>0</v>
      </c>
    </row>
    <row r="95" spans="1:35">
      <c r="A95" s="51" t="s">
        <v>230</v>
      </c>
      <c r="B95" s="86">
        <v>0</v>
      </c>
      <c r="C95" s="86">
        <v>0</v>
      </c>
      <c r="D95" s="86">
        <v>0</v>
      </c>
      <c r="E95" s="85">
        <v>0</v>
      </c>
      <c r="F95" s="86">
        <v>0</v>
      </c>
      <c r="G95" s="86">
        <v>0</v>
      </c>
      <c r="H95" s="86">
        <v>0</v>
      </c>
      <c r="I95" s="86">
        <v>0</v>
      </c>
      <c r="J95" s="86">
        <v>0</v>
      </c>
      <c r="K95" s="86">
        <v>0</v>
      </c>
      <c r="L95" s="86">
        <v>0</v>
      </c>
      <c r="M95" s="86">
        <v>0</v>
      </c>
      <c r="N95" s="86">
        <v>0</v>
      </c>
      <c r="O95" s="86">
        <v>0</v>
      </c>
      <c r="P95" s="86">
        <v>0</v>
      </c>
      <c r="Q95" s="86">
        <v>0</v>
      </c>
      <c r="R95" s="86">
        <v>0</v>
      </c>
      <c r="S95" s="86">
        <v>0</v>
      </c>
      <c r="T95" s="86">
        <v>0</v>
      </c>
      <c r="U95" s="86">
        <v>0</v>
      </c>
      <c r="V95" s="140">
        <v>0</v>
      </c>
      <c r="W95" s="86">
        <v>0</v>
      </c>
      <c r="X95" s="86">
        <v>0</v>
      </c>
      <c r="Y95" s="86">
        <v>0</v>
      </c>
      <c r="Z95" s="86">
        <v>0</v>
      </c>
      <c r="AA95" s="86">
        <v>0</v>
      </c>
      <c r="AB95" s="86">
        <v>0</v>
      </c>
      <c r="AC95" s="86">
        <v>0</v>
      </c>
      <c r="AD95" s="86">
        <v>0</v>
      </c>
      <c r="AE95" s="86">
        <v>0</v>
      </c>
      <c r="AF95" s="86">
        <v>0</v>
      </c>
      <c r="AG95" s="86">
        <v>0</v>
      </c>
      <c r="AH95" s="79">
        <v>1</v>
      </c>
      <c r="AI95" s="92">
        <f t="shared" si="1"/>
        <v>0</v>
      </c>
    </row>
    <row r="96" spans="1:35">
      <c r="A96" s="51" t="s">
        <v>231</v>
      </c>
      <c r="B96" s="86">
        <v>2</v>
      </c>
      <c r="C96" s="86">
        <v>0</v>
      </c>
      <c r="D96" s="86">
        <v>59</v>
      </c>
      <c r="E96" s="85">
        <v>62</v>
      </c>
      <c r="F96" s="86">
        <v>318423</v>
      </c>
      <c r="G96" s="86">
        <v>310692</v>
      </c>
      <c r="H96" s="86">
        <v>36036</v>
      </c>
      <c r="I96" s="86">
        <v>9268.06</v>
      </c>
      <c r="J96" s="86">
        <v>-12102</v>
      </c>
      <c r="K96" s="86">
        <v>339658</v>
      </c>
      <c r="L96" s="86">
        <v>298035</v>
      </c>
      <c r="M96" s="86">
        <v>285055</v>
      </c>
      <c r="N96" s="86">
        <v>357173</v>
      </c>
      <c r="O96" s="86">
        <v>27829</v>
      </c>
      <c r="P96" s="86">
        <v>9648</v>
      </c>
      <c r="Q96" s="86">
        <v>0</v>
      </c>
      <c r="R96" s="86">
        <v>0</v>
      </c>
      <c r="S96" s="86">
        <v>-13543</v>
      </c>
      <c r="T96" s="86">
        <v>16203</v>
      </c>
      <c r="U96" s="86">
        <v>0</v>
      </c>
      <c r="V96" s="140">
        <v>0</v>
      </c>
      <c r="W96" s="86">
        <v>-1441</v>
      </c>
      <c r="X96" s="86">
        <v>0</v>
      </c>
      <c r="Y96" s="86">
        <v>12102</v>
      </c>
      <c r="Z96" s="86">
        <v>0</v>
      </c>
      <c r="AA96" s="86">
        <v>0</v>
      </c>
      <c r="AB96" s="86">
        <v>-1441</v>
      </c>
      <c r="AC96" s="86">
        <v>-1441</v>
      </c>
      <c r="AD96" s="86">
        <v>-1441</v>
      </c>
      <c r="AE96" s="86">
        <v>-1441</v>
      </c>
      <c r="AF96" s="86">
        <v>-1441</v>
      </c>
      <c r="AG96" s="86">
        <v>-4897</v>
      </c>
      <c r="AH96" s="79">
        <v>9.4</v>
      </c>
      <c r="AI96" s="92">
        <f t="shared" si="1"/>
        <v>7731</v>
      </c>
    </row>
    <row r="97" spans="1:35">
      <c r="A97" s="51" t="s">
        <v>232</v>
      </c>
      <c r="B97" s="86">
        <v>7</v>
      </c>
      <c r="C97" s="86">
        <v>0</v>
      </c>
      <c r="D97" s="86">
        <v>66</v>
      </c>
      <c r="E97" s="85">
        <v>74</v>
      </c>
      <c r="F97" s="86">
        <v>1142869</v>
      </c>
      <c r="G97" s="86">
        <v>1166042</v>
      </c>
      <c r="H97" s="86">
        <v>83496</v>
      </c>
      <c r="I97" s="86">
        <v>68551.09</v>
      </c>
      <c r="J97" s="86">
        <v>-36601</v>
      </c>
      <c r="K97" s="86">
        <v>1207678</v>
      </c>
      <c r="L97" s="86">
        <v>1079816</v>
      </c>
      <c r="M97" s="86">
        <v>1045427</v>
      </c>
      <c r="N97" s="86">
        <v>1254911</v>
      </c>
      <c r="O97" s="86">
        <v>53657</v>
      </c>
      <c r="P97" s="86">
        <v>34592</v>
      </c>
      <c r="Q97" s="86">
        <v>0</v>
      </c>
      <c r="R97" s="86">
        <v>0</v>
      </c>
      <c r="S97" s="86">
        <v>-41354</v>
      </c>
      <c r="T97" s="86">
        <v>70068</v>
      </c>
      <c r="U97" s="86">
        <v>0</v>
      </c>
      <c r="V97" s="140">
        <v>0</v>
      </c>
      <c r="W97" s="86">
        <v>-4753</v>
      </c>
      <c r="X97" s="86">
        <v>0</v>
      </c>
      <c r="Y97" s="86">
        <v>36601</v>
      </c>
      <c r="Z97" s="86">
        <v>0</v>
      </c>
      <c r="AA97" s="86">
        <v>0</v>
      </c>
      <c r="AB97" s="86">
        <v>-4753</v>
      </c>
      <c r="AC97" s="86">
        <v>-4753</v>
      </c>
      <c r="AD97" s="86">
        <v>-4753</v>
      </c>
      <c r="AE97" s="86">
        <v>-4753</v>
      </c>
      <c r="AF97" s="86">
        <v>-4753</v>
      </c>
      <c r="AG97" s="86">
        <v>-12836</v>
      </c>
      <c r="AH97" s="79">
        <v>8.6999999999999993</v>
      </c>
      <c r="AI97" s="92">
        <f t="shared" si="1"/>
        <v>-23173</v>
      </c>
    </row>
    <row r="98" spans="1:35">
      <c r="A98" s="51" t="s">
        <v>233</v>
      </c>
      <c r="B98" s="86">
        <v>0</v>
      </c>
      <c r="C98" s="86">
        <v>0</v>
      </c>
      <c r="D98" s="86">
        <v>41</v>
      </c>
      <c r="E98" s="85">
        <v>46</v>
      </c>
      <c r="F98" s="86">
        <v>108087</v>
      </c>
      <c r="G98" s="86">
        <v>102561</v>
      </c>
      <c r="H98" s="86">
        <v>11620</v>
      </c>
      <c r="I98" s="86">
        <v>392.60000000000036</v>
      </c>
      <c r="J98" s="86">
        <v>-6094</v>
      </c>
      <c r="K98" s="86">
        <v>118809</v>
      </c>
      <c r="L98" s="86">
        <v>98328</v>
      </c>
      <c r="M98" s="86">
        <v>92949</v>
      </c>
      <c r="N98" s="86">
        <v>126523</v>
      </c>
      <c r="O98" s="86">
        <v>9004</v>
      </c>
      <c r="P98" s="86">
        <v>3258</v>
      </c>
      <c r="Q98" s="86">
        <v>0</v>
      </c>
      <c r="R98" s="86">
        <v>0</v>
      </c>
      <c r="S98" s="86">
        <v>-6736</v>
      </c>
      <c r="T98" s="86">
        <v>0</v>
      </c>
      <c r="U98" s="86">
        <v>0</v>
      </c>
      <c r="V98" s="140">
        <v>0</v>
      </c>
      <c r="W98" s="86">
        <v>-642</v>
      </c>
      <c r="X98" s="86">
        <v>0</v>
      </c>
      <c r="Y98" s="86">
        <v>6094</v>
      </c>
      <c r="Z98" s="86">
        <v>0</v>
      </c>
      <c r="AA98" s="86">
        <v>0</v>
      </c>
      <c r="AB98" s="86">
        <v>-642</v>
      </c>
      <c r="AC98" s="86">
        <v>-642</v>
      </c>
      <c r="AD98" s="86">
        <v>-642</v>
      </c>
      <c r="AE98" s="86">
        <v>-642</v>
      </c>
      <c r="AF98" s="86">
        <v>-642</v>
      </c>
      <c r="AG98" s="86">
        <v>-2884</v>
      </c>
      <c r="AH98" s="79">
        <v>10.5</v>
      </c>
      <c r="AI98" s="92">
        <f t="shared" si="1"/>
        <v>5526</v>
      </c>
    </row>
    <row r="99" spans="1:35">
      <c r="A99" s="51" t="s">
        <v>234</v>
      </c>
      <c r="B99" s="86">
        <v>2</v>
      </c>
      <c r="C99" s="86">
        <v>0</v>
      </c>
      <c r="D99" s="86">
        <v>49</v>
      </c>
      <c r="E99" s="85">
        <v>59</v>
      </c>
      <c r="F99" s="86">
        <v>156368</v>
      </c>
      <c r="G99" s="86">
        <v>155974</v>
      </c>
      <c r="H99" s="86">
        <v>18347</v>
      </c>
      <c r="I99" s="86">
        <v>8104.0400000000027</v>
      </c>
      <c r="J99" s="86">
        <v>-8612</v>
      </c>
      <c r="K99" s="86">
        <v>171366</v>
      </c>
      <c r="L99" s="86">
        <v>142474</v>
      </c>
      <c r="M99" s="86">
        <v>134847</v>
      </c>
      <c r="N99" s="86">
        <v>182537</v>
      </c>
      <c r="O99" s="86">
        <v>14379</v>
      </c>
      <c r="P99" s="86">
        <v>4838</v>
      </c>
      <c r="Q99" s="86">
        <v>0</v>
      </c>
      <c r="R99" s="86">
        <v>0</v>
      </c>
      <c r="S99" s="86">
        <v>-9482</v>
      </c>
      <c r="T99" s="86">
        <v>9341</v>
      </c>
      <c r="U99" s="86">
        <v>0</v>
      </c>
      <c r="V99" s="140">
        <v>0</v>
      </c>
      <c r="W99" s="86">
        <v>-870</v>
      </c>
      <c r="X99" s="86">
        <v>0</v>
      </c>
      <c r="Y99" s="86">
        <v>8612</v>
      </c>
      <c r="Z99" s="86">
        <v>0</v>
      </c>
      <c r="AA99" s="86">
        <v>0</v>
      </c>
      <c r="AB99" s="86">
        <v>-870</v>
      </c>
      <c r="AC99" s="86">
        <v>-870</v>
      </c>
      <c r="AD99" s="86">
        <v>-870</v>
      </c>
      <c r="AE99" s="86">
        <v>-870</v>
      </c>
      <c r="AF99" s="86">
        <v>-870</v>
      </c>
      <c r="AG99" s="86">
        <v>-4262</v>
      </c>
      <c r="AH99" s="79">
        <v>10.9</v>
      </c>
      <c r="AI99" s="92">
        <f t="shared" si="1"/>
        <v>394</v>
      </c>
    </row>
    <row r="100" spans="1:35">
      <c r="A100" s="51" t="s">
        <v>235</v>
      </c>
      <c r="B100" s="86">
        <v>1</v>
      </c>
      <c r="C100" s="86">
        <v>0</v>
      </c>
      <c r="D100" s="86">
        <v>63</v>
      </c>
      <c r="E100" s="85">
        <v>65</v>
      </c>
      <c r="F100" s="86">
        <v>238891</v>
      </c>
      <c r="G100" s="86">
        <v>231645</v>
      </c>
      <c r="H100" s="86">
        <v>22963</v>
      </c>
      <c r="I100" s="86">
        <v>5796.340000000002</v>
      </c>
      <c r="J100" s="86">
        <v>-11410</v>
      </c>
      <c r="K100" s="86">
        <v>258932</v>
      </c>
      <c r="L100" s="86">
        <v>219905</v>
      </c>
      <c r="M100" s="86">
        <v>208920</v>
      </c>
      <c r="N100" s="86">
        <v>274587</v>
      </c>
      <c r="O100" s="86">
        <v>17061</v>
      </c>
      <c r="P100" s="86">
        <v>7199</v>
      </c>
      <c r="Q100" s="86">
        <v>0</v>
      </c>
      <c r="R100" s="86">
        <v>0</v>
      </c>
      <c r="S100" s="86">
        <v>-12707</v>
      </c>
      <c r="T100" s="86">
        <v>4307</v>
      </c>
      <c r="U100" s="86">
        <v>0</v>
      </c>
      <c r="V100" s="140">
        <v>0</v>
      </c>
      <c r="W100" s="86">
        <v>-1297</v>
      </c>
      <c r="X100" s="86">
        <v>0</v>
      </c>
      <c r="Y100" s="86">
        <v>11410</v>
      </c>
      <c r="Z100" s="86">
        <v>0</v>
      </c>
      <c r="AA100" s="86">
        <v>0</v>
      </c>
      <c r="AB100" s="86">
        <v>-1297</v>
      </c>
      <c r="AC100" s="86">
        <v>-1297</v>
      </c>
      <c r="AD100" s="86">
        <v>-1297</v>
      </c>
      <c r="AE100" s="86">
        <v>-1297</v>
      </c>
      <c r="AF100" s="86">
        <v>-1297</v>
      </c>
      <c r="AG100" s="86">
        <v>-4925</v>
      </c>
      <c r="AH100" s="79">
        <v>9.8000000000000007</v>
      </c>
      <c r="AI100" s="92">
        <f t="shared" si="1"/>
        <v>7246</v>
      </c>
    </row>
    <row r="101" spans="1:35">
      <c r="A101" s="51" t="s">
        <v>236</v>
      </c>
      <c r="B101" s="86">
        <v>0</v>
      </c>
      <c r="C101" s="86">
        <v>0</v>
      </c>
      <c r="D101" s="86">
        <v>0</v>
      </c>
      <c r="E101" s="85">
        <v>0</v>
      </c>
      <c r="F101" s="86">
        <v>0</v>
      </c>
      <c r="G101" s="86">
        <v>0</v>
      </c>
      <c r="H101" s="86">
        <v>0</v>
      </c>
      <c r="I101" s="86">
        <v>0</v>
      </c>
      <c r="J101" s="86">
        <v>0</v>
      </c>
      <c r="K101" s="86">
        <v>0</v>
      </c>
      <c r="L101" s="86">
        <v>0</v>
      </c>
      <c r="M101" s="86">
        <v>0</v>
      </c>
      <c r="N101" s="86">
        <v>0</v>
      </c>
      <c r="O101" s="86">
        <v>0</v>
      </c>
      <c r="P101" s="86">
        <v>0</v>
      </c>
      <c r="Q101" s="86">
        <v>0</v>
      </c>
      <c r="R101" s="86">
        <v>0</v>
      </c>
      <c r="S101" s="86">
        <v>0</v>
      </c>
      <c r="T101" s="86">
        <v>0</v>
      </c>
      <c r="U101" s="86">
        <v>0</v>
      </c>
      <c r="V101" s="140">
        <v>0</v>
      </c>
      <c r="W101" s="86">
        <v>0</v>
      </c>
      <c r="X101" s="86">
        <v>0</v>
      </c>
      <c r="Y101" s="86">
        <v>0</v>
      </c>
      <c r="Z101" s="86">
        <v>0</v>
      </c>
      <c r="AA101" s="86">
        <v>0</v>
      </c>
      <c r="AB101" s="86">
        <v>0</v>
      </c>
      <c r="AC101" s="86">
        <v>0</v>
      </c>
      <c r="AD101" s="86">
        <v>0</v>
      </c>
      <c r="AE101" s="86">
        <v>0</v>
      </c>
      <c r="AF101" s="86">
        <v>0</v>
      </c>
      <c r="AG101" s="86">
        <v>0</v>
      </c>
      <c r="AH101" s="79">
        <v>1</v>
      </c>
      <c r="AI101" s="92">
        <f t="shared" si="1"/>
        <v>0</v>
      </c>
    </row>
    <row r="102" spans="1:35">
      <c r="A102" s="51" t="s">
        <v>237</v>
      </c>
      <c r="B102" s="86">
        <v>0</v>
      </c>
      <c r="C102" s="86">
        <v>0</v>
      </c>
      <c r="D102" s="86">
        <v>2</v>
      </c>
      <c r="E102" s="85">
        <v>2</v>
      </c>
      <c r="F102" s="86">
        <v>6765</v>
      </c>
      <c r="G102" s="86">
        <v>6407</v>
      </c>
      <c r="H102" s="86">
        <v>452</v>
      </c>
      <c r="I102" s="86">
        <v>106.30000000000001</v>
      </c>
      <c r="J102" s="86">
        <v>-94</v>
      </c>
      <c r="K102" s="86">
        <v>6946</v>
      </c>
      <c r="L102" s="86">
        <v>6565</v>
      </c>
      <c r="M102" s="86">
        <v>6414</v>
      </c>
      <c r="N102" s="86">
        <v>7127</v>
      </c>
      <c r="O102" s="86">
        <v>279</v>
      </c>
      <c r="P102" s="86">
        <v>195</v>
      </c>
      <c r="Q102" s="86">
        <v>0</v>
      </c>
      <c r="R102" s="86">
        <v>0</v>
      </c>
      <c r="S102" s="86">
        <v>-116</v>
      </c>
      <c r="T102" s="86">
        <v>0</v>
      </c>
      <c r="U102" s="86">
        <v>0</v>
      </c>
      <c r="V102" s="140">
        <v>0</v>
      </c>
      <c r="W102" s="86">
        <v>-22</v>
      </c>
      <c r="X102" s="86">
        <v>0</v>
      </c>
      <c r="Y102" s="86">
        <v>94</v>
      </c>
      <c r="Z102" s="86">
        <v>0</v>
      </c>
      <c r="AA102" s="86">
        <v>0</v>
      </c>
      <c r="AB102" s="86">
        <v>-22</v>
      </c>
      <c r="AC102" s="86">
        <v>-22</v>
      </c>
      <c r="AD102" s="86">
        <v>-22</v>
      </c>
      <c r="AE102" s="86">
        <v>-22</v>
      </c>
      <c r="AF102" s="86">
        <v>-6</v>
      </c>
      <c r="AG102" s="86">
        <v>0</v>
      </c>
      <c r="AH102" s="79">
        <v>5.2</v>
      </c>
      <c r="AI102" s="92">
        <f t="shared" si="1"/>
        <v>358</v>
      </c>
    </row>
    <row r="103" spans="1:35">
      <c r="A103" s="51" t="s">
        <v>238</v>
      </c>
      <c r="B103" s="86">
        <v>0</v>
      </c>
      <c r="C103" s="86">
        <v>0</v>
      </c>
      <c r="D103" s="86">
        <v>0</v>
      </c>
      <c r="E103" s="85">
        <v>0</v>
      </c>
      <c r="F103" s="86">
        <v>0</v>
      </c>
      <c r="G103" s="86">
        <v>0</v>
      </c>
      <c r="H103" s="86">
        <v>0</v>
      </c>
      <c r="I103" s="86">
        <v>0</v>
      </c>
      <c r="J103" s="86">
        <v>0</v>
      </c>
      <c r="K103" s="86">
        <v>0</v>
      </c>
      <c r="L103" s="86">
        <v>0</v>
      </c>
      <c r="M103" s="86">
        <v>0</v>
      </c>
      <c r="N103" s="86">
        <v>0</v>
      </c>
      <c r="O103" s="86">
        <v>0</v>
      </c>
      <c r="P103" s="86">
        <v>0</v>
      </c>
      <c r="Q103" s="86">
        <v>0</v>
      </c>
      <c r="R103" s="86">
        <v>0</v>
      </c>
      <c r="S103" s="86">
        <v>0</v>
      </c>
      <c r="T103" s="86">
        <v>0</v>
      </c>
      <c r="U103" s="86">
        <v>0</v>
      </c>
      <c r="V103" s="140">
        <v>0</v>
      </c>
      <c r="W103" s="86">
        <v>0</v>
      </c>
      <c r="X103" s="86">
        <v>0</v>
      </c>
      <c r="Y103" s="86">
        <v>0</v>
      </c>
      <c r="Z103" s="86">
        <v>0</v>
      </c>
      <c r="AA103" s="86">
        <v>0</v>
      </c>
      <c r="AB103" s="86">
        <v>0</v>
      </c>
      <c r="AC103" s="86">
        <v>0</v>
      </c>
      <c r="AD103" s="86">
        <v>0</v>
      </c>
      <c r="AE103" s="86">
        <v>0</v>
      </c>
      <c r="AF103" s="86">
        <v>0</v>
      </c>
      <c r="AG103" s="86">
        <v>0</v>
      </c>
      <c r="AH103" s="79">
        <v>1</v>
      </c>
      <c r="AI103" s="92">
        <f t="shared" si="1"/>
        <v>0</v>
      </c>
    </row>
    <row r="104" spans="1:35">
      <c r="A104" s="51" t="s">
        <v>239</v>
      </c>
      <c r="B104" s="86">
        <v>0</v>
      </c>
      <c r="C104" s="86">
        <v>0</v>
      </c>
      <c r="D104" s="86">
        <v>0</v>
      </c>
      <c r="E104" s="85">
        <v>0</v>
      </c>
      <c r="F104" s="86">
        <v>0</v>
      </c>
      <c r="G104" s="86">
        <v>0</v>
      </c>
      <c r="H104" s="86">
        <v>0</v>
      </c>
      <c r="I104" s="86">
        <v>0</v>
      </c>
      <c r="J104" s="86">
        <v>0</v>
      </c>
      <c r="K104" s="86">
        <v>0</v>
      </c>
      <c r="L104" s="86">
        <v>0</v>
      </c>
      <c r="M104" s="86">
        <v>0</v>
      </c>
      <c r="N104" s="86">
        <v>0</v>
      </c>
      <c r="O104" s="86">
        <v>0</v>
      </c>
      <c r="P104" s="86">
        <v>0</v>
      </c>
      <c r="Q104" s="86">
        <v>0</v>
      </c>
      <c r="R104" s="86">
        <v>0</v>
      </c>
      <c r="S104" s="86">
        <v>0</v>
      </c>
      <c r="T104" s="86">
        <v>0</v>
      </c>
      <c r="U104" s="86">
        <v>0</v>
      </c>
      <c r="V104" s="140">
        <v>0</v>
      </c>
      <c r="W104" s="86">
        <v>0</v>
      </c>
      <c r="X104" s="86">
        <v>0</v>
      </c>
      <c r="Y104" s="86">
        <v>0</v>
      </c>
      <c r="Z104" s="86">
        <v>0</v>
      </c>
      <c r="AA104" s="86">
        <v>0</v>
      </c>
      <c r="AB104" s="86">
        <v>0</v>
      </c>
      <c r="AC104" s="86">
        <v>0</v>
      </c>
      <c r="AD104" s="86">
        <v>0</v>
      </c>
      <c r="AE104" s="86">
        <v>0</v>
      </c>
      <c r="AF104" s="86">
        <v>0</v>
      </c>
      <c r="AG104" s="86">
        <v>0</v>
      </c>
      <c r="AH104" s="79">
        <v>1</v>
      </c>
      <c r="AI104" s="92">
        <f t="shared" si="1"/>
        <v>0</v>
      </c>
    </row>
    <row r="105" spans="1:35">
      <c r="A105" s="51" t="s">
        <v>240</v>
      </c>
      <c r="B105" s="86">
        <v>0</v>
      </c>
      <c r="C105" s="86">
        <v>0</v>
      </c>
      <c r="D105" s="86">
        <v>0</v>
      </c>
      <c r="E105" s="85">
        <v>0</v>
      </c>
      <c r="F105" s="86">
        <v>0</v>
      </c>
      <c r="G105" s="86">
        <v>0</v>
      </c>
      <c r="H105" s="86">
        <v>0</v>
      </c>
      <c r="I105" s="86">
        <v>0</v>
      </c>
      <c r="J105" s="86">
        <v>0</v>
      </c>
      <c r="K105" s="86">
        <v>0</v>
      </c>
      <c r="L105" s="86">
        <v>0</v>
      </c>
      <c r="M105" s="86">
        <v>0</v>
      </c>
      <c r="N105" s="86">
        <v>0</v>
      </c>
      <c r="O105" s="86">
        <v>0</v>
      </c>
      <c r="P105" s="86">
        <v>0</v>
      </c>
      <c r="Q105" s="86">
        <v>0</v>
      </c>
      <c r="R105" s="86">
        <v>0</v>
      </c>
      <c r="S105" s="86">
        <v>0</v>
      </c>
      <c r="T105" s="86">
        <v>0</v>
      </c>
      <c r="U105" s="86">
        <v>0</v>
      </c>
      <c r="V105" s="140">
        <v>0</v>
      </c>
      <c r="W105" s="86">
        <v>0</v>
      </c>
      <c r="X105" s="86">
        <v>0</v>
      </c>
      <c r="Y105" s="86">
        <v>0</v>
      </c>
      <c r="Z105" s="86">
        <v>0</v>
      </c>
      <c r="AA105" s="86">
        <v>0</v>
      </c>
      <c r="AB105" s="86">
        <v>0</v>
      </c>
      <c r="AC105" s="86">
        <v>0</v>
      </c>
      <c r="AD105" s="86">
        <v>0</v>
      </c>
      <c r="AE105" s="86">
        <v>0</v>
      </c>
      <c r="AF105" s="86">
        <v>0</v>
      </c>
      <c r="AG105" s="86">
        <v>0</v>
      </c>
      <c r="AH105" s="79">
        <v>1</v>
      </c>
      <c r="AI105" s="92">
        <f t="shared" si="1"/>
        <v>0</v>
      </c>
    </row>
    <row r="106" spans="1:35">
      <c r="A106" s="51" t="s">
        <v>241</v>
      </c>
      <c r="B106" s="86">
        <v>0</v>
      </c>
      <c r="C106" s="86">
        <v>0</v>
      </c>
      <c r="D106" s="86">
        <v>0</v>
      </c>
      <c r="E106" s="85">
        <v>0</v>
      </c>
      <c r="F106" s="86">
        <v>0</v>
      </c>
      <c r="G106" s="86">
        <v>0</v>
      </c>
      <c r="H106" s="86">
        <v>0</v>
      </c>
      <c r="I106" s="86">
        <v>0</v>
      </c>
      <c r="J106" s="86">
        <v>0</v>
      </c>
      <c r="K106" s="86">
        <v>0</v>
      </c>
      <c r="L106" s="86">
        <v>0</v>
      </c>
      <c r="M106" s="86">
        <v>0</v>
      </c>
      <c r="N106" s="86">
        <v>0</v>
      </c>
      <c r="O106" s="86">
        <v>0</v>
      </c>
      <c r="P106" s="86">
        <v>0</v>
      </c>
      <c r="Q106" s="86">
        <v>0</v>
      </c>
      <c r="R106" s="86">
        <v>0</v>
      </c>
      <c r="S106" s="86">
        <v>0</v>
      </c>
      <c r="T106" s="86">
        <v>0</v>
      </c>
      <c r="U106" s="86">
        <v>0</v>
      </c>
      <c r="V106" s="140">
        <v>0</v>
      </c>
      <c r="W106" s="86">
        <v>0</v>
      </c>
      <c r="X106" s="86">
        <v>0</v>
      </c>
      <c r="Y106" s="86">
        <v>0</v>
      </c>
      <c r="Z106" s="86">
        <v>0</v>
      </c>
      <c r="AA106" s="86">
        <v>0</v>
      </c>
      <c r="AB106" s="86">
        <v>0</v>
      </c>
      <c r="AC106" s="86">
        <v>0</v>
      </c>
      <c r="AD106" s="86">
        <v>0</v>
      </c>
      <c r="AE106" s="86">
        <v>0</v>
      </c>
      <c r="AF106" s="86">
        <v>0</v>
      </c>
      <c r="AG106" s="86">
        <v>0</v>
      </c>
      <c r="AH106" s="79">
        <v>1</v>
      </c>
      <c r="AI106" s="92">
        <f t="shared" si="1"/>
        <v>0</v>
      </c>
    </row>
    <row r="107" spans="1:35">
      <c r="A107" s="51" t="s">
        <v>242</v>
      </c>
      <c r="B107" s="86">
        <v>0</v>
      </c>
      <c r="C107" s="86">
        <v>0</v>
      </c>
      <c r="D107" s="86">
        <v>12</v>
      </c>
      <c r="E107" s="85">
        <v>12</v>
      </c>
      <c r="F107" s="86">
        <v>45528</v>
      </c>
      <c r="G107" s="86">
        <v>43557</v>
      </c>
      <c r="H107" s="86">
        <v>4195</v>
      </c>
      <c r="I107" s="86">
        <v>319.40000000000009</v>
      </c>
      <c r="J107" s="86">
        <v>-2224</v>
      </c>
      <c r="K107" s="86">
        <v>49412</v>
      </c>
      <c r="L107" s="86">
        <v>41901</v>
      </c>
      <c r="M107" s="86">
        <v>39786</v>
      </c>
      <c r="N107" s="86">
        <v>52463</v>
      </c>
      <c r="O107" s="86">
        <v>3080</v>
      </c>
      <c r="P107" s="86">
        <v>1362</v>
      </c>
      <c r="Q107" s="86">
        <v>0</v>
      </c>
      <c r="R107" s="86">
        <v>0</v>
      </c>
      <c r="S107" s="86">
        <v>-2471</v>
      </c>
      <c r="T107" s="86">
        <v>0</v>
      </c>
      <c r="U107" s="86">
        <v>0</v>
      </c>
      <c r="V107" s="140">
        <v>0</v>
      </c>
      <c r="W107" s="86">
        <v>-247</v>
      </c>
      <c r="X107" s="86">
        <v>0</v>
      </c>
      <c r="Y107" s="86">
        <v>2224</v>
      </c>
      <c r="Z107" s="86">
        <v>0</v>
      </c>
      <c r="AA107" s="86">
        <v>0</v>
      </c>
      <c r="AB107" s="86">
        <v>-247</v>
      </c>
      <c r="AC107" s="86">
        <v>-247</v>
      </c>
      <c r="AD107" s="86">
        <v>-247</v>
      </c>
      <c r="AE107" s="86">
        <v>-247</v>
      </c>
      <c r="AF107" s="86">
        <v>-247</v>
      </c>
      <c r="AG107" s="86">
        <v>-989</v>
      </c>
      <c r="AH107" s="79">
        <v>10</v>
      </c>
      <c r="AI107" s="92">
        <f t="shared" si="1"/>
        <v>1971</v>
      </c>
    </row>
    <row r="108" spans="1:35">
      <c r="A108" s="51" t="s">
        <v>243</v>
      </c>
      <c r="B108" s="86">
        <v>0</v>
      </c>
      <c r="C108" s="86">
        <v>0</v>
      </c>
      <c r="D108" s="86">
        <v>0</v>
      </c>
      <c r="E108" s="85">
        <v>0</v>
      </c>
      <c r="F108" s="86">
        <v>0</v>
      </c>
      <c r="G108" s="86">
        <v>0</v>
      </c>
      <c r="H108" s="86">
        <v>0</v>
      </c>
      <c r="I108" s="86">
        <v>0</v>
      </c>
      <c r="J108" s="86">
        <v>0</v>
      </c>
      <c r="K108" s="86">
        <v>0</v>
      </c>
      <c r="L108" s="86">
        <v>0</v>
      </c>
      <c r="M108" s="86">
        <v>0</v>
      </c>
      <c r="N108" s="86">
        <v>0</v>
      </c>
      <c r="O108" s="86">
        <v>0</v>
      </c>
      <c r="P108" s="86">
        <v>0</v>
      </c>
      <c r="Q108" s="86">
        <v>0</v>
      </c>
      <c r="R108" s="86">
        <v>0</v>
      </c>
      <c r="S108" s="86">
        <v>0</v>
      </c>
      <c r="T108" s="86">
        <v>0</v>
      </c>
      <c r="U108" s="86">
        <v>0</v>
      </c>
      <c r="V108" s="140">
        <v>0</v>
      </c>
      <c r="W108" s="86">
        <v>0</v>
      </c>
      <c r="X108" s="86">
        <v>0</v>
      </c>
      <c r="Y108" s="86">
        <v>0</v>
      </c>
      <c r="Z108" s="86">
        <v>0</v>
      </c>
      <c r="AA108" s="86">
        <v>0</v>
      </c>
      <c r="AB108" s="86">
        <v>0</v>
      </c>
      <c r="AC108" s="86">
        <v>0</v>
      </c>
      <c r="AD108" s="86">
        <v>0</v>
      </c>
      <c r="AE108" s="86">
        <v>0</v>
      </c>
      <c r="AF108" s="86">
        <v>0</v>
      </c>
      <c r="AG108" s="86">
        <v>0</v>
      </c>
      <c r="AH108" s="79">
        <v>1</v>
      </c>
      <c r="AI108" s="92">
        <f t="shared" si="1"/>
        <v>0</v>
      </c>
    </row>
    <row r="109" spans="1:35">
      <c r="A109" s="51" t="s">
        <v>244</v>
      </c>
      <c r="B109" s="86">
        <v>0</v>
      </c>
      <c r="C109" s="86">
        <v>0</v>
      </c>
      <c r="D109" s="86">
        <v>119</v>
      </c>
      <c r="E109" s="85">
        <v>127</v>
      </c>
      <c r="F109" s="86">
        <v>214402</v>
      </c>
      <c r="G109" s="86">
        <v>185567</v>
      </c>
      <c r="H109" s="86">
        <v>41180</v>
      </c>
      <c r="I109" s="86">
        <v>486.31000000000017</v>
      </c>
      <c r="J109" s="86">
        <v>-12345</v>
      </c>
      <c r="K109" s="86">
        <v>236126</v>
      </c>
      <c r="L109" s="86">
        <v>194283</v>
      </c>
      <c r="M109" s="86">
        <v>182128</v>
      </c>
      <c r="N109" s="86">
        <v>253543</v>
      </c>
      <c r="O109" s="86">
        <v>35984</v>
      </c>
      <c r="P109" s="86">
        <v>6469</v>
      </c>
      <c r="Q109" s="86">
        <v>0</v>
      </c>
      <c r="R109" s="86">
        <v>0</v>
      </c>
      <c r="S109" s="86">
        <v>-13618</v>
      </c>
      <c r="T109" s="86">
        <v>0</v>
      </c>
      <c r="U109" s="86">
        <v>0</v>
      </c>
      <c r="V109" s="140">
        <v>0</v>
      </c>
      <c r="W109" s="86">
        <v>-1273</v>
      </c>
      <c r="X109" s="86">
        <v>0</v>
      </c>
      <c r="Y109" s="86">
        <v>12345</v>
      </c>
      <c r="Z109" s="86">
        <v>0</v>
      </c>
      <c r="AA109" s="86">
        <v>0</v>
      </c>
      <c r="AB109" s="86">
        <v>-1273</v>
      </c>
      <c r="AC109" s="86">
        <v>-1273</v>
      </c>
      <c r="AD109" s="86">
        <v>-1273</v>
      </c>
      <c r="AE109" s="86">
        <v>-1273</v>
      </c>
      <c r="AF109" s="86">
        <v>-1273</v>
      </c>
      <c r="AG109" s="86">
        <v>-5980</v>
      </c>
      <c r="AH109" s="79">
        <v>10.7</v>
      </c>
      <c r="AI109" s="92">
        <f t="shared" si="1"/>
        <v>28835</v>
      </c>
    </row>
    <row r="110" spans="1:35">
      <c r="A110" s="51" t="s">
        <v>245</v>
      </c>
      <c r="B110" s="86">
        <v>0</v>
      </c>
      <c r="C110" s="86">
        <v>0</v>
      </c>
      <c r="D110" s="86">
        <v>1</v>
      </c>
      <c r="E110" s="85">
        <v>1</v>
      </c>
      <c r="F110" s="86">
        <v>821</v>
      </c>
      <c r="G110" s="86">
        <v>649</v>
      </c>
      <c r="H110" s="86">
        <v>189</v>
      </c>
      <c r="I110" s="86">
        <v>3.0700000000000003</v>
      </c>
      <c r="J110" s="86">
        <v>-17</v>
      </c>
      <c r="K110" s="86">
        <v>853</v>
      </c>
      <c r="L110" s="86">
        <v>801</v>
      </c>
      <c r="M110" s="86">
        <v>770</v>
      </c>
      <c r="N110" s="86">
        <v>881</v>
      </c>
      <c r="O110" s="86">
        <v>168</v>
      </c>
      <c r="P110" s="86">
        <v>24</v>
      </c>
      <c r="Q110" s="86">
        <v>0</v>
      </c>
      <c r="R110" s="86">
        <v>0</v>
      </c>
      <c r="S110" s="86">
        <v>-20</v>
      </c>
      <c r="T110" s="86">
        <v>0</v>
      </c>
      <c r="U110" s="86">
        <v>0</v>
      </c>
      <c r="V110" s="140">
        <v>0</v>
      </c>
      <c r="W110" s="86">
        <v>-3</v>
      </c>
      <c r="X110" s="86">
        <v>0</v>
      </c>
      <c r="Y110" s="86">
        <v>17</v>
      </c>
      <c r="Z110" s="86">
        <v>0</v>
      </c>
      <c r="AA110" s="86">
        <v>0</v>
      </c>
      <c r="AB110" s="86">
        <v>-3</v>
      </c>
      <c r="AC110" s="86">
        <v>-3</v>
      </c>
      <c r="AD110" s="86">
        <v>-3</v>
      </c>
      <c r="AE110" s="86">
        <v>-3</v>
      </c>
      <c r="AF110" s="86">
        <v>-3</v>
      </c>
      <c r="AG110" s="86">
        <v>-2</v>
      </c>
      <c r="AH110" s="79">
        <v>6.1</v>
      </c>
      <c r="AI110" s="92">
        <f t="shared" si="1"/>
        <v>172</v>
      </c>
    </row>
    <row r="111" spans="1:35">
      <c r="A111" s="51" t="s">
        <v>246</v>
      </c>
      <c r="B111" s="86">
        <v>0</v>
      </c>
      <c r="C111" s="86">
        <v>0</v>
      </c>
      <c r="D111" s="86">
        <v>3</v>
      </c>
      <c r="E111" s="85">
        <v>3</v>
      </c>
      <c r="F111" s="86">
        <v>4148</v>
      </c>
      <c r="G111" s="86">
        <v>3476</v>
      </c>
      <c r="H111" s="86">
        <v>953</v>
      </c>
      <c r="I111" s="86">
        <v>0.17000000000000171</v>
      </c>
      <c r="J111" s="86">
        <v>-281</v>
      </c>
      <c r="K111" s="86">
        <v>4626</v>
      </c>
      <c r="L111" s="86">
        <v>3747</v>
      </c>
      <c r="M111" s="86">
        <v>3507</v>
      </c>
      <c r="N111" s="86">
        <v>5010</v>
      </c>
      <c r="O111" s="86">
        <v>853</v>
      </c>
      <c r="P111" s="86">
        <v>126</v>
      </c>
      <c r="Q111" s="86">
        <v>0</v>
      </c>
      <c r="R111" s="86">
        <v>0</v>
      </c>
      <c r="S111" s="86">
        <v>-307</v>
      </c>
      <c r="T111" s="86">
        <v>0</v>
      </c>
      <c r="U111" s="86">
        <v>0</v>
      </c>
      <c r="V111" s="140">
        <v>0</v>
      </c>
      <c r="W111" s="86">
        <v>-26</v>
      </c>
      <c r="X111" s="86">
        <v>0</v>
      </c>
      <c r="Y111" s="86">
        <v>281</v>
      </c>
      <c r="Z111" s="86">
        <v>0</v>
      </c>
      <c r="AA111" s="86">
        <v>0</v>
      </c>
      <c r="AB111" s="86">
        <v>-26</v>
      </c>
      <c r="AC111" s="86">
        <v>-26</v>
      </c>
      <c r="AD111" s="86">
        <v>-26</v>
      </c>
      <c r="AE111" s="86">
        <v>-26</v>
      </c>
      <c r="AF111" s="86">
        <v>-26</v>
      </c>
      <c r="AG111" s="86">
        <v>-151</v>
      </c>
      <c r="AH111" s="79">
        <v>12</v>
      </c>
      <c r="AI111" s="92">
        <f t="shared" si="1"/>
        <v>672</v>
      </c>
    </row>
    <row r="112" spans="1:35">
      <c r="A112" s="51" t="s">
        <v>247</v>
      </c>
      <c r="B112" s="86">
        <v>0</v>
      </c>
      <c r="C112" s="86">
        <v>0</v>
      </c>
      <c r="D112" s="86">
        <v>16</v>
      </c>
      <c r="E112" s="85">
        <v>17</v>
      </c>
      <c r="F112" s="86">
        <v>41385</v>
      </c>
      <c r="G112" s="86">
        <v>39302</v>
      </c>
      <c r="H112" s="86">
        <v>4571</v>
      </c>
      <c r="I112" s="86">
        <v>33.999999999999943</v>
      </c>
      <c r="J112" s="86">
        <v>-2488</v>
      </c>
      <c r="K112" s="86">
        <v>45824</v>
      </c>
      <c r="L112" s="86">
        <v>37309</v>
      </c>
      <c r="M112" s="86">
        <v>35327</v>
      </c>
      <c r="N112" s="86">
        <v>48904</v>
      </c>
      <c r="O112" s="86">
        <v>3607</v>
      </c>
      <c r="P112" s="86">
        <v>1253</v>
      </c>
      <c r="Q112" s="86">
        <v>0</v>
      </c>
      <c r="R112" s="86">
        <v>0</v>
      </c>
      <c r="S112" s="86">
        <v>-2777</v>
      </c>
      <c r="T112" s="86">
        <v>0</v>
      </c>
      <c r="U112" s="86">
        <v>0</v>
      </c>
      <c r="V112" s="140">
        <v>0</v>
      </c>
      <c r="W112" s="86">
        <v>-289</v>
      </c>
      <c r="X112" s="86">
        <v>0</v>
      </c>
      <c r="Y112" s="86">
        <v>2488</v>
      </c>
      <c r="Z112" s="86">
        <v>0</v>
      </c>
      <c r="AA112" s="86">
        <v>0</v>
      </c>
      <c r="AB112" s="86">
        <v>-289</v>
      </c>
      <c r="AC112" s="86">
        <v>-289</v>
      </c>
      <c r="AD112" s="86">
        <v>-289</v>
      </c>
      <c r="AE112" s="86">
        <v>-289</v>
      </c>
      <c r="AF112" s="86">
        <v>-289</v>
      </c>
      <c r="AG112" s="86">
        <v>-1043</v>
      </c>
      <c r="AH112" s="79">
        <v>9.6</v>
      </c>
      <c r="AI112" s="92">
        <f t="shared" si="1"/>
        <v>2083</v>
      </c>
    </row>
    <row r="113" spans="1:35">
      <c r="A113" s="51" t="s">
        <v>248</v>
      </c>
      <c r="B113" s="86">
        <v>0</v>
      </c>
      <c r="C113" s="86">
        <v>0</v>
      </c>
      <c r="D113" s="86">
        <v>47</v>
      </c>
      <c r="E113" s="85">
        <v>52</v>
      </c>
      <c r="F113" s="86">
        <v>130214</v>
      </c>
      <c r="G113" s="86">
        <v>122920</v>
      </c>
      <c r="H113" s="86">
        <v>12789</v>
      </c>
      <c r="I113" s="86">
        <v>1277.9300000000003</v>
      </c>
      <c r="J113" s="86">
        <v>-5495</v>
      </c>
      <c r="K113" s="86">
        <v>139996</v>
      </c>
      <c r="L113" s="86">
        <v>120799</v>
      </c>
      <c r="M113" s="86">
        <v>115267</v>
      </c>
      <c r="N113" s="86">
        <v>147870</v>
      </c>
      <c r="O113" s="86">
        <v>9632</v>
      </c>
      <c r="P113" s="86">
        <v>3871</v>
      </c>
      <c r="Q113" s="86">
        <v>0</v>
      </c>
      <c r="R113" s="86">
        <v>0</v>
      </c>
      <c r="S113" s="86">
        <v>-6209</v>
      </c>
      <c r="T113" s="86">
        <v>0</v>
      </c>
      <c r="U113" s="86">
        <v>0</v>
      </c>
      <c r="V113" s="140">
        <v>0</v>
      </c>
      <c r="W113" s="86">
        <v>-714</v>
      </c>
      <c r="X113" s="86">
        <v>0</v>
      </c>
      <c r="Y113" s="86">
        <v>5495</v>
      </c>
      <c r="Z113" s="86">
        <v>0</v>
      </c>
      <c r="AA113" s="86">
        <v>0</v>
      </c>
      <c r="AB113" s="86">
        <v>-714</v>
      </c>
      <c r="AC113" s="86">
        <v>-714</v>
      </c>
      <c r="AD113" s="86">
        <v>-714</v>
      </c>
      <c r="AE113" s="86">
        <v>-714</v>
      </c>
      <c r="AF113" s="86">
        <v>-714</v>
      </c>
      <c r="AG113" s="86">
        <v>-1925</v>
      </c>
      <c r="AH113" s="79">
        <v>8.6999999999999993</v>
      </c>
      <c r="AI113" s="92">
        <f t="shared" si="1"/>
        <v>7294</v>
      </c>
    </row>
    <row r="114" spans="1:35">
      <c r="A114" s="51" t="s">
        <v>249</v>
      </c>
      <c r="B114" s="86">
        <v>26</v>
      </c>
      <c r="C114" s="86">
        <v>0</v>
      </c>
      <c r="D114" s="86">
        <v>303</v>
      </c>
      <c r="E114" s="85">
        <v>312</v>
      </c>
      <c r="F114" s="86">
        <v>5193349</v>
      </c>
      <c r="G114" s="86">
        <v>5250426</v>
      </c>
      <c r="H114" s="86">
        <v>415915</v>
      </c>
      <c r="I114" s="86">
        <v>252292.25</v>
      </c>
      <c r="J114" s="86">
        <v>-237286</v>
      </c>
      <c r="K114" s="86">
        <v>5610155</v>
      </c>
      <c r="L114" s="86">
        <v>4807013</v>
      </c>
      <c r="M114" s="86">
        <v>4617100</v>
      </c>
      <c r="N114" s="86">
        <v>5878184</v>
      </c>
      <c r="O114" s="86">
        <v>283831</v>
      </c>
      <c r="P114" s="86">
        <v>158159</v>
      </c>
      <c r="Q114" s="86">
        <v>0</v>
      </c>
      <c r="R114" s="86">
        <v>0</v>
      </c>
      <c r="S114" s="86">
        <v>-263361</v>
      </c>
      <c r="T114" s="86">
        <v>235706</v>
      </c>
      <c r="U114" s="86">
        <v>0</v>
      </c>
      <c r="V114" s="140">
        <v>0</v>
      </c>
      <c r="W114" s="86">
        <v>-26075</v>
      </c>
      <c r="X114" s="86">
        <v>0</v>
      </c>
      <c r="Y114" s="86">
        <v>237286</v>
      </c>
      <c r="Z114" s="86">
        <v>0</v>
      </c>
      <c r="AA114" s="86">
        <v>0</v>
      </c>
      <c r="AB114" s="86">
        <v>-26075</v>
      </c>
      <c r="AC114" s="86">
        <v>-26075</v>
      </c>
      <c r="AD114" s="86">
        <v>-26075</v>
      </c>
      <c r="AE114" s="86">
        <v>-26075</v>
      </c>
      <c r="AF114" s="86">
        <v>-26075</v>
      </c>
      <c r="AG114" s="86">
        <v>-106911</v>
      </c>
      <c r="AH114" s="79">
        <v>10.1</v>
      </c>
      <c r="AI114" s="92">
        <f t="shared" si="1"/>
        <v>-57077</v>
      </c>
    </row>
    <row r="115" spans="1:35">
      <c r="A115" s="51" t="s">
        <v>250</v>
      </c>
      <c r="B115" s="86">
        <v>0</v>
      </c>
      <c r="C115" s="86">
        <v>0</v>
      </c>
      <c r="D115" s="86">
        <v>0</v>
      </c>
      <c r="E115" s="85">
        <v>0</v>
      </c>
      <c r="F115" s="86">
        <v>0</v>
      </c>
      <c r="G115" s="86">
        <v>0</v>
      </c>
      <c r="H115" s="86">
        <v>0</v>
      </c>
      <c r="I115" s="86">
        <v>0</v>
      </c>
      <c r="J115" s="86">
        <v>0</v>
      </c>
      <c r="K115" s="86">
        <v>0</v>
      </c>
      <c r="L115" s="86">
        <v>0</v>
      </c>
      <c r="M115" s="86">
        <v>0</v>
      </c>
      <c r="N115" s="86">
        <v>0</v>
      </c>
      <c r="O115" s="86">
        <v>0</v>
      </c>
      <c r="P115" s="86">
        <v>0</v>
      </c>
      <c r="Q115" s="86">
        <v>0</v>
      </c>
      <c r="R115" s="86">
        <v>0</v>
      </c>
      <c r="S115" s="86">
        <v>0</v>
      </c>
      <c r="T115" s="86">
        <v>0</v>
      </c>
      <c r="U115" s="86">
        <v>0</v>
      </c>
      <c r="V115" s="140">
        <v>0</v>
      </c>
      <c r="W115" s="86">
        <v>0</v>
      </c>
      <c r="X115" s="86">
        <v>0</v>
      </c>
      <c r="Y115" s="86">
        <v>0</v>
      </c>
      <c r="Z115" s="86">
        <v>0</v>
      </c>
      <c r="AA115" s="86">
        <v>0</v>
      </c>
      <c r="AB115" s="86">
        <v>0</v>
      </c>
      <c r="AC115" s="86">
        <v>0</v>
      </c>
      <c r="AD115" s="86">
        <v>0</v>
      </c>
      <c r="AE115" s="86">
        <v>0</v>
      </c>
      <c r="AF115" s="86">
        <v>0</v>
      </c>
      <c r="AG115" s="86">
        <v>0</v>
      </c>
      <c r="AH115" s="79">
        <v>1</v>
      </c>
      <c r="AI115" s="92">
        <f t="shared" si="1"/>
        <v>0</v>
      </c>
    </row>
    <row r="116" spans="1:35">
      <c r="A116" s="51" t="s">
        <v>251</v>
      </c>
      <c r="B116" s="86">
        <v>11</v>
      </c>
      <c r="C116" s="86">
        <v>0</v>
      </c>
      <c r="D116" s="86">
        <v>107</v>
      </c>
      <c r="E116" s="85">
        <v>113</v>
      </c>
      <c r="F116" s="86">
        <v>2332166</v>
      </c>
      <c r="G116" s="86">
        <v>2336088</v>
      </c>
      <c r="H116" s="86">
        <v>208683</v>
      </c>
      <c r="I116" s="86">
        <v>130554.35000000002</v>
      </c>
      <c r="J116" s="86">
        <v>-95462</v>
      </c>
      <c r="K116" s="86">
        <v>2500859</v>
      </c>
      <c r="L116" s="86">
        <v>2173996</v>
      </c>
      <c r="M116" s="86">
        <v>2083847</v>
      </c>
      <c r="N116" s="86">
        <v>2628208</v>
      </c>
      <c r="O116" s="86">
        <v>149187</v>
      </c>
      <c r="P116" s="86">
        <v>70860</v>
      </c>
      <c r="Q116" s="86">
        <v>0</v>
      </c>
      <c r="R116" s="86">
        <v>0</v>
      </c>
      <c r="S116" s="86">
        <v>-106826</v>
      </c>
      <c r="T116" s="86">
        <v>117143</v>
      </c>
      <c r="U116" s="86">
        <v>0</v>
      </c>
      <c r="V116" s="140">
        <v>0</v>
      </c>
      <c r="W116" s="86">
        <v>-11364</v>
      </c>
      <c r="X116" s="86">
        <v>0</v>
      </c>
      <c r="Y116" s="86">
        <v>95462</v>
      </c>
      <c r="Z116" s="86">
        <v>0</v>
      </c>
      <c r="AA116" s="86">
        <v>0</v>
      </c>
      <c r="AB116" s="86">
        <v>-11364</v>
      </c>
      <c r="AC116" s="86">
        <v>-11364</v>
      </c>
      <c r="AD116" s="86">
        <v>-11364</v>
      </c>
      <c r="AE116" s="86">
        <v>-11364</v>
      </c>
      <c r="AF116" s="86">
        <v>-11364</v>
      </c>
      <c r="AG116" s="86">
        <v>-38642</v>
      </c>
      <c r="AH116" s="79">
        <v>9.4</v>
      </c>
      <c r="AI116" s="92">
        <f t="shared" si="1"/>
        <v>-3922</v>
      </c>
    </row>
    <row r="117" spans="1:35">
      <c r="A117" s="51" t="s">
        <v>252</v>
      </c>
      <c r="B117" s="86">
        <v>0</v>
      </c>
      <c r="C117" s="86">
        <v>0</v>
      </c>
      <c r="D117" s="86">
        <v>4</v>
      </c>
      <c r="E117" s="85">
        <v>4</v>
      </c>
      <c r="F117" s="86">
        <v>7878</v>
      </c>
      <c r="G117" s="86">
        <v>7740</v>
      </c>
      <c r="H117" s="86">
        <v>461</v>
      </c>
      <c r="I117" s="86">
        <v>0</v>
      </c>
      <c r="J117" s="86">
        <v>-323</v>
      </c>
      <c r="K117" s="86">
        <v>8598</v>
      </c>
      <c r="L117" s="86">
        <v>7173</v>
      </c>
      <c r="M117" s="86">
        <v>6806</v>
      </c>
      <c r="N117" s="86">
        <v>9108</v>
      </c>
      <c r="O117" s="86">
        <v>345</v>
      </c>
      <c r="P117" s="86">
        <v>236</v>
      </c>
      <c r="Q117" s="86">
        <v>0</v>
      </c>
      <c r="R117" s="86">
        <v>0</v>
      </c>
      <c r="S117" s="86">
        <v>-443</v>
      </c>
      <c r="T117" s="86">
        <v>0</v>
      </c>
      <c r="U117" s="86">
        <v>0</v>
      </c>
      <c r="V117" s="140">
        <v>0</v>
      </c>
      <c r="W117" s="86">
        <v>-120</v>
      </c>
      <c r="X117" s="86">
        <v>0</v>
      </c>
      <c r="Y117" s="86">
        <v>323</v>
      </c>
      <c r="Z117" s="86">
        <v>0</v>
      </c>
      <c r="AA117" s="86">
        <v>0</v>
      </c>
      <c r="AB117" s="86">
        <v>-120</v>
      </c>
      <c r="AC117" s="86">
        <v>-120</v>
      </c>
      <c r="AD117" s="86">
        <v>-83</v>
      </c>
      <c r="AE117" s="86">
        <v>0</v>
      </c>
      <c r="AF117" s="86">
        <v>0</v>
      </c>
      <c r="AG117" s="86">
        <v>0</v>
      </c>
      <c r="AH117" s="79">
        <v>3.7</v>
      </c>
      <c r="AI117" s="92">
        <f t="shared" si="1"/>
        <v>138</v>
      </c>
    </row>
    <row r="118" spans="1:35">
      <c r="A118" s="51" t="s">
        <v>253</v>
      </c>
      <c r="B118" s="86">
        <v>0</v>
      </c>
      <c r="C118" s="86">
        <v>0</v>
      </c>
      <c r="D118" s="86">
        <v>0</v>
      </c>
      <c r="E118" s="85">
        <v>0</v>
      </c>
      <c r="F118" s="86">
        <v>0</v>
      </c>
      <c r="G118" s="86">
        <v>0</v>
      </c>
      <c r="H118" s="86">
        <v>0</v>
      </c>
      <c r="I118" s="86">
        <v>0</v>
      </c>
      <c r="J118" s="86">
        <v>0</v>
      </c>
      <c r="K118" s="86">
        <v>0</v>
      </c>
      <c r="L118" s="86">
        <v>0</v>
      </c>
      <c r="M118" s="86">
        <v>0</v>
      </c>
      <c r="N118" s="86">
        <v>0</v>
      </c>
      <c r="O118" s="86">
        <v>0</v>
      </c>
      <c r="P118" s="86">
        <v>0</v>
      </c>
      <c r="Q118" s="86">
        <v>0</v>
      </c>
      <c r="R118" s="86">
        <v>0</v>
      </c>
      <c r="S118" s="86">
        <v>0</v>
      </c>
      <c r="T118" s="86">
        <v>0</v>
      </c>
      <c r="U118" s="86">
        <v>0</v>
      </c>
      <c r="V118" s="140">
        <v>0</v>
      </c>
      <c r="W118" s="86">
        <v>0</v>
      </c>
      <c r="X118" s="86">
        <v>0</v>
      </c>
      <c r="Y118" s="86">
        <v>0</v>
      </c>
      <c r="Z118" s="86">
        <v>0</v>
      </c>
      <c r="AA118" s="86">
        <v>0</v>
      </c>
      <c r="AB118" s="86">
        <v>0</v>
      </c>
      <c r="AC118" s="86">
        <v>0</v>
      </c>
      <c r="AD118" s="86">
        <v>0</v>
      </c>
      <c r="AE118" s="86">
        <v>0</v>
      </c>
      <c r="AF118" s="86">
        <v>0</v>
      </c>
      <c r="AG118" s="86">
        <v>0</v>
      </c>
      <c r="AH118" s="79">
        <v>1</v>
      </c>
      <c r="AI118" s="92">
        <f t="shared" si="1"/>
        <v>0</v>
      </c>
    </row>
    <row r="119" spans="1:35">
      <c r="A119" s="51" t="s">
        <v>254</v>
      </c>
      <c r="B119" s="86">
        <v>0</v>
      </c>
      <c r="C119" s="86">
        <v>0</v>
      </c>
      <c r="D119" s="86">
        <v>6</v>
      </c>
      <c r="E119" s="85">
        <v>6</v>
      </c>
      <c r="F119" s="86">
        <v>13142</v>
      </c>
      <c r="G119" s="86">
        <v>12348</v>
      </c>
      <c r="H119" s="86">
        <v>1277</v>
      </c>
      <c r="I119" s="86">
        <v>0</v>
      </c>
      <c r="J119" s="86">
        <v>-483</v>
      </c>
      <c r="K119" s="86">
        <v>14007</v>
      </c>
      <c r="L119" s="86">
        <v>12294</v>
      </c>
      <c r="M119" s="86">
        <v>11720</v>
      </c>
      <c r="N119" s="86">
        <v>14737</v>
      </c>
      <c r="O119" s="86">
        <v>953</v>
      </c>
      <c r="P119" s="86">
        <v>388</v>
      </c>
      <c r="Q119" s="86">
        <v>0</v>
      </c>
      <c r="R119" s="86">
        <v>0</v>
      </c>
      <c r="S119" s="86">
        <v>-547</v>
      </c>
      <c r="T119" s="86">
        <v>0</v>
      </c>
      <c r="U119" s="86">
        <v>0</v>
      </c>
      <c r="V119" s="140">
        <v>0</v>
      </c>
      <c r="W119" s="86">
        <v>-64</v>
      </c>
      <c r="X119" s="86">
        <v>0</v>
      </c>
      <c r="Y119" s="86">
        <v>483</v>
      </c>
      <c r="Z119" s="86">
        <v>0</v>
      </c>
      <c r="AA119" s="86">
        <v>0</v>
      </c>
      <c r="AB119" s="86">
        <v>-64</v>
      </c>
      <c r="AC119" s="86">
        <v>-64</v>
      </c>
      <c r="AD119" s="86">
        <v>-64</v>
      </c>
      <c r="AE119" s="86">
        <v>-64</v>
      </c>
      <c r="AF119" s="86">
        <v>-64</v>
      </c>
      <c r="AG119" s="86">
        <v>-163</v>
      </c>
      <c r="AH119" s="79">
        <v>8.5</v>
      </c>
      <c r="AI119" s="92">
        <f t="shared" si="1"/>
        <v>794</v>
      </c>
    </row>
    <row r="120" spans="1:35">
      <c r="A120" s="51" t="s">
        <v>255</v>
      </c>
      <c r="B120" s="86">
        <v>0</v>
      </c>
      <c r="C120" s="86">
        <v>0</v>
      </c>
      <c r="D120" s="86">
        <v>0</v>
      </c>
      <c r="E120" s="85">
        <v>0</v>
      </c>
      <c r="F120" s="86">
        <v>0</v>
      </c>
      <c r="G120" s="86">
        <v>0</v>
      </c>
      <c r="H120" s="86">
        <v>0</v>
      </c>
      <c r="I120" s="86">
        <v>0</v>
      </c>
      <c r="J120" s="86">
        <v>0</v>
      </c>
      <c r="K120" s="86">
        <v>0</v>
      </c>
      <c r="L120" s="86">
        <v>0</v>
      </c>
      <c r="M120" s="86">
        <v>0</v>
      </c>
      <c r="N120" s="86">
        <v>0</v>
      </c>
      <c r="O120" s="86">
        <v>0</v>
      </c>
      <c r="P120" s="86">
        <v>0</v>
      </c>
      <c r="Q120" s="86">
        <v>0</v>
      </c>
      <c r="R120" s="86">
        <v>0</v>
      </c>
      <c r="S120" s="86">
        <v>0</v>
      </c>
      <c r="T120" s="86">
        <v>0</v>
      </c>
      <c r="U120" s="86">
        <v>0</v>
      </c>
      <c r="V120" s="140">
        <v>0</v>
      </c>
      <c r="W120" s="86">
        <v>0</v>
      </c>
      <c r="X120" s="86">
        <v>0</v>
      </c>
      <c r="Y120" s="86">
        <v>0</v>
      </c>
      <c r="Z120" s="86">
        <v>0</v>
      </c>
      <c r="AA120" s="86">
        <v>0</v>
      </c>
      <c r="AB120" s="86">
        <v>0</v>
      </c>
      <c r="AC120" s="86">
        <v>0</v>
      </c>
      <c r="AD120" s="86">
        <v>0</v>
      </c>
      <c r="AE120" s="86">
        <v>0</v>
      </c>
      <c r="AF120" s="86">
        <v>0</v>
      </c>
      <c r="AG120" s="86">
        <v>0</v>
      </c>
      <c r="AH120" s="79">
        <v>1</v>
      </c>
      <c r="AI120" s="92">
        <f t="shared" si="1"/>
        <v>0</v>
      </c>
    </row>
    <row r="121" spans="1:35">
      <c r="A121" s="51" t="s">
        <v>256</v>
      </c>
      <c r="B121" s="86">
        <v>0</v>
      </c>
      <c r="C121" s="86">
        <v>0</v>
      </c>
      <c r="D121" s="86">
        <v>23</v>
      </c>
      <c r="E121" s="85">
        <v>26</v>
      </c>
      <c r="F121" s="86">
        <v>23585</v>
      </c>
      <c r="G121" s="86">
        <v>20033</v>
      </c>
      <c r="H121" s="86">
        <v>4684</v>
      </c>
      <c r="I121" s="86">
        <v>208.96000000000015</v>
      </c>
      <c r="J121" s="86">
        <v>-1132</v>
      </c>
      <c r="K121" s="86">
        <v>25628</v>
      </c>
      <c r="L121" s="86">
        <v>21701</v>
      </c>
      <c r="M121" s="86">
        <v>20558</v>
      </c>
      <c r="N121" s="86">
        <v>27298</v>
      </c>
      <c r="O121" s="86">
        <v>4112</v>
      </c>
      <c r="P121" s="86">
        <v>705</v>
      </c>
      <c r="Q121" s="86">
        <v>0</v>
      </c>
      <c r="R121" s="86">
        <v>0</v>
      </c>
      <c r="S121" s="86">
        <v>-1265</v>
      </c>
      <c r="T121" s="86">
        <v>0</v>
      </c>
      <c r="U121" s="86">
        <v>0</v>
      </c>
      <c r="V121" s="140">
        <v>0</v>
      </c>
      <c r="W121" s="86">
        <v>-133</v>
      </c>
      <c r="X121" s="86">
        <v>0</v>
      </c>
      <c r="Y121" s="86">
        <v>1132</v>
      </c>
      <c r="Z121" s="86">
        <v>0</v>
      </c>
      <c r="AA121" s="86">
        <v>0</v>
      </c>
      <c r="AB121" s="86">
        <v>-133</v>
      </c>
      <c r="AC121" s="86">
        <v>-133</v>
      </c>
      <c r="AD121" s="86">
        <v>-133</v>
      </c>
      <c r="AE121" s="86">
        <v>-133</v>
      </c>
      <c r="AF121" s="86">
        <v>-133</v>
      </c>
      <c r="AG121" s="86">
        <v>-467</v>
      </c>
      <c r="AH121" s="79">
        <v>9.5</v>
      </c>
      <c r="AI121" s="92">
        <f t="shared" si="1"/>
        <v>3552</v>
      </c>
    </row>
    <row r="122" spans="1:35">
      <c r="A122" s="51" t="s">
        <v>257</v>
      </c>
      <c r="B122" s="86">
        <v>0</v>
      </c>
      <c r="C122" s="86">
        <v>0</v>
      </c>
      <c r="D122" s="86">
        <v>20</v>
      </c>
      <c r="E122" s="85">
        <v>24</v>
      </c>
      <c r="F122" s="86">
        <v>72058</v>
      </c>
      <c r="G122" s="86">
        <v>67531</v>
      </c>
      <c r="H122" s="86">
        <v>7920</v>
      </c>
      <c r="I122" s="86">
        <v>294.82999999999993</v>
      </c>
      <c r="J122" s="86">
        <v>-3393</v>
      </c>
      <c r="K122" s="86">
        <v>77992</v>
      </c>
      <c r="L122" s="86">
        <v>66350</v>
      </c>
      <c r="M122" s="86">
        <v>62872</v>
      </c>
      <c r="N122" s="86">
        <v>82885</v>
      </c>
      <c r="O122" s="86">
        <v>6146</v>
      </c>
      <c r="P122" s="86">
        <v>2151</v>
      </c>
      <c r="Q122" s="86">
        <v>0</v>
      </c>
      <c r="R122" s="86">
        <v>0</v>
      </c>
      <c r="S122" s="86">
        <v>-3770</v>
      </c>
      <c r="T122" s="86">
        <v>0</v>
      </c>
      <c r="U122" s="86">
        <v>0</v>
      </c>
      <c r="V122" s="140">
        <v>0</v>
      </c>
      <c r="W122" s="86">
        <v>-377</v>
      </c>
      <c r="X122" s="86">
        <v>0</v>
      </c>
      <c r="Y122" s="86">
        <v>3393</v>
      </c>
      <c r="Z122" s="86">
        <v>0</v>
      </c>
      <c r="AA122" s="86">
        <v>0</v>
      </c>
      <c r="AB122" s="86">
        <v>-377</v>
      </c>
      <c r="AC122" s="86">
        <v>-377</v>
      </c>
      <c r="AD122" s="86">
        <v>-377</v>
      </c>
      <c r="AE122" s="86">
        <v>-377</v>
      </c>
      <c r="AF122" s="86">
        <v>-377</v>
      </c>
      <c r="AG122" s="86">
        <v>-1508</v>
      </c>
      <c r="AH122" s="79">
        <v>10</v>
      </c>
      <c r="AI122" s="92">
        <f t="shared" si="1"/>
        <v>4527</v>
      </c>
    </row>
    <row r="123" spans="1:35">
      <c r="A123" s="51" t="s">
        <v>258</v>
      </c>
      <c r="B123" s="86">
        <v>0</v>
      </c>
      <c r="C123" s="86">
        <v>0</v>
      </c>
      <c r="D123" s="86">
        <v>9</v>
      </c>
      <c r="E123" s="85">
        <v>10</v>
      </c>
      <c r="F123" s="86">
        <v>38535</v>
      </c>
      <c r="G123" s="86">
        <v>36290</v>
      </c>
      <c r="H123" s="86">
        <v>3558</v>
      </c>
      <c r="I123" s="86">
        <v>237.70000000000027</v>
      </c>
      <c r="J123" s="86">
        <v>-1313</v>
      </c>
      <c r="K123" s="86">
        <v>40865</v>
      </c>
      <c r="L123" s="86">
        <v>36246</v>
      </c>
      <c r="M123" s="86">
        <v>34776</v>
      </c>
      <c r="N123" s="86">
        <v>42830</v>
      </c>
      <c r="O123" s="86">
        <v>2597</v>
      </c>
      <c r="P123" s="86">
        <v>1136</v>
      </c>
      <c r="Q123" s="86">
        <v>0</v>
      </c>
      <c r="R123" s="86">
        <v>0</v>
      </c>
      <c r="S123" s="86">
        <v>-1488</v>
      </c>
      <c r="T123" s="86">
        <v>0</v>
      </c>
      <c r="U123" s="86">
        <v>0</v>
      </c>
      <c r="V123" s="140">
        <v>0</v>
      </c>
      <c r="W123" s="86">
        <v>-175</v>
      </c>
      <c r="X123" s="86">
        <v>0</v>
      </c>
      <c r="Y123" s="86">
        <v>1313</v>
      </c>
      <c r="Z123" s="86">
        <v>0</v>
      </c>
      <c r="AA123" s="86">
        <v>0</v>
      </c>
      <c r="AB123" s="86">
        <v>-175</v>
      </c>
      <c r="AC123" s="86">
        <v>-175</v>
      </c>
      <c r="AD123" s="86">
        <v>-175</v>
      </c>
      <c r="AE123" s="86">
        <v>-175</v>
      </c>
      <c r="AF123" s="86">
        <v>-175</v>
      </c>
      <c r="AG123" s="86">
        <v>-438</v>
      </c>
      <c r="AH123" s="79">
        <v>8.5</v>
      </c>
      <c r="AI123" s="92">
        <f t="shared" si="1"/>
        <v>2245</v>
      </c>
    </row>
    <row r="124" spans="1:35">
      <c r="A124" s="51" t="s">
        <v>259</v>
      </c>
      <c r="B124" s="86">
        <v>0</v>
      </c>
      <c r="C124" s="86">
        <v>0</v>
      </c>
      <c r="D124" s="86">
        <v>0</v>
      </c>
      <c r="E124" s="85">
        <v>0</v>
      </c>
      <c r="F124" s="86">
        <v>0</v>
      </c>
      <c r="G124" s="86">
        <v>0</v>
      </c>
      <c r="H124" s="86">
        <v>0</v>
      </c>
      <c r="I124" s="86">
        <v>0</v>
      </c>
      <c r="J124" s="86">
        <v>0</v>
      </c>
      <c r="K124" s="86">
        <v>0</v>
      </c>
      <c r="L124" s="86">
        <v>0</v>
      </c>
      <c r="M124" s="86">
        <v>0</v>
      </c>
      <c r="N124" s="86">
        <v>0</v>
      </c>
      <c r="O124" s="86">
        <v>0</v>
      </c>
      <c r="P124" s="86">
        <v>0</v>
      </c>
      <c r="Q124" s="86">
        <v>0</v>
      </c>
      <c r="R124" s="86">
        <v>0</v>
      </c>
      <c r="S124" s="86">
        <v>0</v>
      </c>
      <c r="T124" s="86">
        <v>0</v>
      </c>
      <c r="U124" s="86">
        <v>0</v>
      </c>
      <c r="V124" s="140">
        <v>0</v>
      </c>
      <c r="W124" s="86">
        <v>0</v>
      </c>
      <c r="X124" s="86">
        <v>0</v>
      </c>
      <c r="Y124" s="86">
        <v>0</v>
      </c>
      <c r="Z124" s="86">
        <v>0</v>
      </c>
      <c r="AA124" s="86">
        <v>0</v>
      </c>
      <c r="AB124" s="86">
        <v>0</v>
      </c>
      <c r="AC124" s="86">
        <v>0</v>
      </c>
      <c r="AD124" s="86">
        <v>0</v>
      </c>
      <c r="AE124" s="86">
        <v>0</v>
      </c>
      <c r="AF124" s="86">
        <v>0</v>
      </c>
      <c r="AG124" s="86">
        <v>0</v>
      </c>
      <c r="AH124" s="79">
        <v>1</v>
      </c>
      <c r="AI124" s="92">
        <f t="shared" si="1"/>
        <v>0</v>
      </c>
    </row>
    <row r="125" spans="1:35">
      <c r="A125" s="51" t="s">
        <v>260</v>
      </c>
      <c r="B125" s="86">
        <v>0</v>
      </c>
      <c r="C125" s="86">
        <v>0</v>
      </c>
      <c r="D125" s="86">
        <v>23</v>
      </c>
      <c r="E125" s="85">
        <v>23</v>
      </c>
      <c r="F125" s="86">
        <v>63326</v>
      </c>
      <c r="G125" s="86">
        <v>58791</v>
      </c>
      <c r="H125" s="86">
        <v>7965</v>
      </c>
      <c r="I125" s="86">
        <v>389.45000000000016</v>
      </c>
      <c r="J125" s="86">
        <v>-3430</v>
      </c>
      <c r="K125" s="86">
        <v>69438</v>
      </c>
      <c r="L125" s="86">
        <v>57773</v>
      </c>
      <c r="M125" s="86">
        <v>54715</v>
      </c>
      <c r="N125" s="86">
        <v>73862</v>
      </c>
      <c r="O125" s="86">
        <v>6472</v>
      </c>
      <c r="P125" s="86">
        <v>1906</v>
      </c>
      <c r="Q125" s="86">
        <v>0</v>
      </c>
      <c r="R125" s="86">
        <v>0</v>
      </c>
      <c r="S125" s="86">
        <v>-3843</v>
      </c>
      <c r="T125" s="86">
        <v>0</v>
      </c>
      <c r="U125" s="86">
        <v>0</v>
      </c>
      <c r="V125" s="140">
        <v>0</v>
      </c>
      <c r="W125" s="86">
        <v>-413</v>
      </c>
      <c r="X125" s="86">
        <v>0</v>
      </c>
      <c r="Y125" s="86">
        <v>3430</v>
      </c>
      <c r="Z125" s="86">
        <v>0</v>
      </c>
      <c r="AA125" s="86">
        <v>0</v>
      </c>
      <c r="AB125" s="86">
        <v>-413</v>
      </c>
      <c r="AC125" s="86">
        <v>-413</v>
      </c>
      <c r="AD125" s="86">
        <v>-413</v>
      </c>
      <c r="AE125" s="86">
        <v>-413</v>
      </c>
      <c r="AF125" s="86">
        <v>-413</v>
      </c>
      <c r="AG125" s="86">
        <v>-1365</v>
      </c>
      <c r="AH125" s="79">
        <v>9.3000000000000007</v>
      </c>
      <c r="AI125" s="92">
        <f t="shared" si="1"/>
        <v>4535</v>
      </c>
    </row>
    <row r="126" spans="1:35">
      <c r="A126" s="51" t="s">
        <v>261</v>
      </c>
      <c r="B126" s="86">
        <v>0</v>
      </c>
      <c r="C126" s="86">
        <v>0</v>
      </c>
      <c r="D126" s="86">
        <v>9</v>
      </c>
      <c r="E126" s="85">
        <v>9</v>
      </c>
      <c r="F126" s="86">
        <v>12233</v>
      </c>
      <c r="G126" s="86">
        <v>9987</v>
      </c>
      <c r="H126" s="86">
        <v>2767</v>
      </c>
      <c r="I126" s="86">
        <v>9.6799999999999784</v>
      </c>
      <c r="J126" s="86">
        <v>-521</v>
      </c>
      <c r="K126" s="86">
        <v>13153</v>
      </c>
      <c r="L126" s="86">
        <v>11360</v>
      </c>
      <c r="M126" s="86">
        <v>10721</v>
      </c>
      <c r="N126" s="86">
        <v>14058</v>
      </c>
      <c r="O126" s="86">
        <v>2462</v>
      </c>
      <c r="P126" s="86">
        <v>363</v>
      </c>
      <c r="Q126" s="86">
        <v>0</v>
      </c>
      <c r="R126" s="86">
        <v>0</v>
      </c>
      <c r="S126" s="86">
        <v>-579</v>
      </c>
      <c r="T126" s="86">
        <v>0</v>
      </c>
      <c r="U126" s="86">
        <v>0</v>
      </c>
      <c r="V126" s="140">
        <v>0</v>
      </c>
      <c r="W126" s="86">
        <v>-58</v>
      </c>
      <c r="X126" s="86">
        <v>0</v>
      </c>
      <c r="Y126" s="86">
        <v>521</v>
      </c>
      <c r="Z126" s="86">
        <v>0</v>
      </c>
      <c r="AA126" s="86">
        <v>0</v>
      </c>
      <c r="AB126" s="86">
        <v>-58</v>
      </c>
      <c r="AC126" s="86">
        <v>-58</v>
      </c>
      <c r="AD126" s="86">
        <v>-58</v>
      </c>
      <c r="AE126" s="86">
        <v>-58</v>
      </c>
      <c r="AF126" s="86">
        <v>-58</v>
      </c>
      <c r="AG126" s="86">
        <v>-231</v>
      </c>
      <c r="AH126" s="79">
        <v>10</v>
      </c>
      <c r="AI126" s="92">
        <f t="shared" si="1"/>
        <v>2246</v>
      </c>
    </row>
    <row r="127" spans="1:35">
      <c r="A127" s="51" t="s">
        <v>262</v>
      </c>
      <c r="B127" s="86">
        <v>0</v>
      </c>
      <c r="C127" s="86">
        <v>0</v>
      </c>
      <c r="D127" s="86">
        <v>0</v>
      </c>
      <c r="E127" s="85">
        <v>0</v>
      </c>
      <c r="F127" s="86">
        <v>0</v>
      </c>
      <c r="G127" s="86">
        <v>0</v>
      </c>
      <c r="H127" s="86">
        <v>0</v>
      </c>
      <c r="I127" s="86">
        <v>0</v>
      </c>
      <c r="J127" s="86">
        <v>0</v>
      </c>
      <c r="K127" s="86">
        <v>0</v>
      </c>
      <c r="L127" s="86">
        <v>0</v>
      </c>
      <c r="M127" s="86">
        <v>0</v>
      </c>
      <c r="N127" s="86">
        <v>0</v>
      </c>
      <c r="O127" s="86">
        <v>0</v>
      </c>
      <c r="P127" s="86">
        <v>0</v>
      </c>
      <c r="Q127" s="86">
        <v>0</v>
      </c>
      <c r="R127" s="86">
        <v>0</v>
      </c>
      <c r="S127" s="86">
        <v>0</v>
      </c>
      <c r="T127" s="86">
        <v>0</v>
      </c>
      <c r="U127" s="86">
        <v>0</v>
      </c>
      <c r="V127" s="140">
        <v>0</v>
      </c>
      <c r="W127" s="86">
        <v>0</v>
      </c>
      <c r="X127" s="86">
        <v>0</v>
      </c>
      <c r="Y127" s="86">
        <v>0</v>
      </c>
      <c r="Z127" s="86">
        <v>0</v>
      </c>
      <c r="AA127" s="86">
        <v>0</v>
      </c>
      <c r="AB127" s="86">
        <v>0</v>
      </c>
      <c r="AC127" s="86">
        <v>0</v>
      </c>
      <c r="AD127" s="86">
        <v>0</v>
      </c>
      <c r="AE127" s="86">
        <v>0</v>
      </c>
      <c r="AF127" s="86">
        <v>0</v>
      </c>
      <c r="AG127" s="86">
        <v>0</v>
      </c>
      <c r="AH127" s="79">
        <v>1</v>
      </c>
      <c r="AI127" s="92">
        <f t="shared" si="1"/>
        <v>0</v>
      </c>
    </row>
    <row r="128" spans="1:35">
      <c r="A128" s="51" t="s">
        <v>263</v>
      </c>
      <c r="B128" s="86">
        <v>0</v>
      </c>
      <c r="C128" s="86">
        <v>0</v>
      </c>
      <c r="D128" s="86">
        <v>1</v>
      </c>
      <c r="E128" s="85">
        <v>1</v>
      </c>
      <c r="F128" s="86">
        <v>3649</v>
      </c>
      <c r="G128" s="86">
        <v>3567</v>
      </c>
      <c r="H128" s="86">
        <v>377</v>
      </c>
      <c r="I128" s="86">
        <v>0</v>
      </c>
      <c r="J128" s="86">
        <v>-295</v>
      </c>
      <c r="K128" s="86">
        <v>4156</v>
      </c>
      <c r="L128" s="86">
        <v>3188</v>
      </c>
      <c r="M128" s="86">
        <v>2926</v>
      </c>
      <c r="N128" s="86">
        <v>4549</v>
      </c>
      <c r="O128" s="86">
        <v>286</v>
      </c>
      <c r="P128" s="86">
        <v>112</v>
      </c>
      <c r="Q128" s="86">
        <v>0</v>
      </c>
      <c r="R128" s="86">
        <v>0</v>
      </c>
      <c r="S128" s="86">
        <v>-316</v>
      </c>
      <c r="T128" s="86">
        <v>0</v>
      </c>
      <c r="U128" s="86">
        <v>0</v>
      </c>
      <c r="V128" s="140">
        <v>0</v>
      </c>
      <c r="W128" s="86">
        <v>-21</v>
      </c>
      <c r="X128" s="86">
        <v>0</v>
      </c>
      <c r="Y128" s="86">
        <v>295</v>
      </c>
      <c r="Z128" s="86">
        <v>0</v>
      </c>
      <c r="AA128" s="86">
        <v>0</v>
      </c>
      <c r="AB128" s="86">
        <v>-21</v>
      </c>
      <c r="AC128" s="86">
        <v>-21</v>
      </c>
      <c r="AD128" s="86">
        <v>-21</v>
      </c>
      <c r="AE128" s="86">
        <v>-21</v>
      </c>
      <c r="AF128" s="86">
        <v>-21</v>
      </c>
      <c r="AG128" s="86">
        <v>-190</v>
      </c>
      <c r="AH128" s="79">
        <v>15.3</v>
      </c>
      <c r="AI128" s="92">
        <f t="shared" si="1"/>
        <v>82</v>
      </c>
    </row>
    <row r="129" spans="1:35">
      <c r="A129" s="51" t="s">
        <v>264</v>
      </c>
      <c r="B129" s="86">
        <v>0</v>
      </c>
      <c r="C129" s="86">
        <v>0</v>
      </c>
      <c r="D129" s="86">
        <v>1</v>
      </c>
      <c r="E129" s="85">
        <v>2</v>
      </c>
      <c r="F129" s="86">
        <v>7821</v>
      </c>
      <c r="G129" s="86">
        <v>7591</v>
      </c>
      <c r="H129" s="86">
        <v>497</v>
      </c>
      <c r="I129" s="86">
        <v>5.0000000000011369E-2</v>
      </c>
      <c r="J129" s="86">
        <v>-267</v>
      </c>
      <c r="K129" s="86">
        <v>8305</v>
      </c>
      <c r="L129" s="86">
        <v>7328</v>
      </c>
      <c r="M129" s="86">
        <v>7060</v>
      </c>
      <c r="N129" s="86">
        <v>8645</v>
      </c>
      <c r="O129" s="86">
        <v>304</v>
      </c>
      <c r="P129" s="86">
        <v>231</v>
      </c>
      <c r="Q129" s="86">
        <v>0</v>
      </c>
      <c r="R129" s="86">
        <v>0</v>
      </c>
      <c r="S129" s="86">
        <v>-305</v>
      </c>
      <c r="T129" s="86">
        <v>0</v>
      </c>
      <c r="U129" s="86">
        <v>0</v>
      </c>
      <c r="V129" s="140">
        <v>0</v>
      </c>
      <c r="W129" s="86">
        <v>-38</v>
      </c>
      <c r="X129" s="86">
        <v>0</v>
      </c>
      <c r="Y129" s="86">
        <v>267</v>
      </c>
      <c r="Z129" s="86">
        <v>0</v>
      </c>
      <c r="AA129" s="86">
        <v>0</v>
      </c>
      <c r="AB129" s="86">
        <v>-38</v>
      </c>
      <c r="AC129" s="86">
        <v>-38</v>
      </c>
      <c r="AD129" s="86">
        <v>-38</v>
      </c>
      <c r="AE129" s="86">
        <v>-38</v>
      </c>
      <c r="AF129" s="86">
        <v>-38</v>
      </c>
      <c r="AG129" s="86">
        <v>-77</v>
      </c>
      <c r="AH129" s="79">
        <v>8</v>
      </c>
      <c r="AI129" s="92">
        <f t="shared" si="1"/>
        <v>230</v>
      </c>
    </row>
    <row r="130" spans="1:35">
      <c r="A130" s="51" t="s">
        <v>265</v>
      </c>
      <c r="B130" s="86">
        <v>2</v>
      </c>
      <c r="C130" s="86">
        <v>0</v>
      </c>
      <c r="D130" s="86">
        <v>12</v>
      </c>
      <c r="E130" s="85">
        <v>12</v>
      </c>
      <c r="F130" s="86">
        <v>170690</v>
      </c>
      <c r="G130" s="86">
        <v>173282</v>
      </c>
      <c r="H130" s="86">
        <v>12049</v>
      </c>
      <c r="I130" s="86">
        <v>9385.090000000002</v>
      </c>
      <c r="J130" s="86">
        <v>-5857</v>
      </c>
      <c r="K130" s="86">
        <v>181352</v>
      </c>
      <c r="L130" s="86">
        <v>160313</v>
      </c>
      <c r="M130" s="86">
        <v>154096</v>
      </c>
      <c r="N130" s="86">
        <v>189826</v>
      </c>
      <c r="O130" s="86">
        <v>7819</v>
      </c>
      <c r="P130" s="86">
        <v>5160</v>
      </c>
      <c r="Q130" s="86">
        <v>0</v>
      </c>
      <c r="R130" s="86">
        <v>0</v>
      </c>
      <c r="S130" s="86">
        <v>-6787</v>
      </c>
      <c r="T130" s="86">
        <v>8784</v>
      </c>
      <c r="U130" s="86">
        <v>0</v>
      </c>
      <c r="V130" s="140">
        <v>0</v>
      </c>
      <c r="W130" s="86">
        <v>-930</v>
      </c>
      <c r="X130" s="86">
        <v>0</v>
      </c>
      <c r="Y130" s="86">
        <v>5857</v>
      </c>
      <c r="Z130" s="86">
        <v>0</v>
      </c>
      <c r="AA130" s="86">
        <v>0</v>
      </c>
      <c r="AB130" s="86">
        <v>-930</v>
      </c>
      <c r="AC130" s="86">
        <v>-930</v>
      </c>
      <c r="AD130" s="86">
        <v>-930</v>
      </c>
      <c r="AE130" s="86">
        <v>-930</v>
      </c>
      <c r="AF130" s="86">
        <v>-930</v>
      </c>
      <c r="AG130" s="86">
        <v>-1207</v>
      </c>
      <c r="AH130" s="79">
        <v>7.3</v>
      </c>
      <c r="AI130" s="92">
        <f t="shared" si="1"/>
        <v>-2592</v>
      </c>
    </row>
    <row r="131" spans="1:35">
      <c r="A131" s="51" t="s">
        <v>266</v>
      </c>
      <c r="B131" s="86">
        <v>0</v>
      </c>
      <c r="C131" s="86">
        <v>0</v>
      </c>
      <c r="D131" s="86">
        <v>0</v>
      </c>
      <c r="E131" s="85">
        <v>0</v>
      </c>
      <c r="F131" s="86">
        <v>0</v>
      </c>
      <c r="G131" s="86">
        <v>0</v>
      </c>
      <c r="H131" s="86">
        <v>0</v>
      </c>
      <c r="I131" s="86">
        <v>0</v>
      </c>
      <c r="J131" s="86">
        <v>0</v>
      </c>
      <c r="K131" s="86">
        <v>0</v>
      </c>
      <c r="L131" s="86">
        <v>0</v>
      </c>
      <c r="M131" s="86">
        <v>0</v>
      </c>
      <c r="N131" s="86">
        <v>0</v>
      </c>
      <c r="O131" s="86">
        <v>0</v>
      </c>
      <c r="P131" s="86">
        <v>0</v>
      </c>
      <c r="Q131" s="86">
        <v>0</v>
      </c>
      <c r="R131" s="86">
        <v>0</v>
      </c>
      <c r="S131" s="86">
        <v>0</v>
      </c>
      <c r="T131" s="86">
        <v>0</v>
      </c>
      <c r="U131" s="86">
        <v>0</v>
      </c>
      <c r="V131" s="140">
        <v>0</v>
      </c>
      <c r="W131" s="86">
        <v>0</v>
      </c>
      <c r="X131" s="86">
        <v>0</v>
      </c>
      <c r="Y131" s="86">
        <v>0</v>
      </c>
      <c r="Z131" s="86">
        <v>0</v>
      </c>
      <c r="AA131" s="86">
        <v>0</v>
      </c>
      <c r="AB131" s="86">
        <v>0</v>
      </c>
      <c r="AC131" s="86">
        <v>0</v>
      </c>
      <c r="AD131" s="86">
        <v>0</v>
      </c>
      <c r="AE131" s="86">
        <v>0</v>
      </c>
      <c r="AF131" s="86">
        <v>0</v>
      </c>
      <c r="AG131" s="86">
        <v>0</v>
      </c>
      <c r="AH131" s="79">
        <v>1</v>
      </c>
      <c r="AI131" s="92">
        <f t="shared" si="1"/>
        <v>0</v>
      </c>
    </row>
    <row r="132" spans="1:35">
      <c r="A132" s="51" t="s">
        <v>267</v>
      </c>
      <c r="B132" s="86">
        <v>0</v>
      </c>
      <c r="C132" s="86">
        <v>0</v>
      </c>
      <c r="D132" s="86">
        <v>0</v>
      </c>
      <c r="E132" s="85">
        <v>0</v>
      </c>
      <c r="F132" s="86">
        <v>0</v>
      </c>
      <c r="G132" s="86">
        <v>0</v>
      </c>
      <c r="H132" s="86">
        <v>0</v>
      </c>
      <c r="I132" s="86">
        <v>0</v>
      </c>
      <c r="J132" s="86">
        <v>0</v>
      </c>
      <c r="K132" s="86">
        <v>0</v>
      </c>
      <c r="L132" s="86">
        <v>0</v>
      </c>
      <c r="M132" s="86">
        <v>0</v>
      </c>
      <c r="N132" s="86">
        <v>0</v>
      </c>
      <c r="O132" s="86">
        <v>0</v>
      </c>
      <c r="P132" s="86">
        <v>0</v>
      </c>
      <c r="Q132" s="86">
        <v>0</v>
      </c>
      <c r="R132" s="86">
        <v>0</v>
      </c>
      <c r="S132" s="86">
        <v>0</v>
      </c>
      <c r="T132" s="86">
        <v>0</v>
      </c>
      <c r="U132" s="86">
        <v>0</v>
      </c>
      <c r="V132" s="140">
        <v>0</v>
      </c>
      <c r="W132" s="86">
        <v>0</v>
      </c>
      <c r="X132" s="86">
        <v>0</v>
      </c>
      <c r="Y132" s="86">
        <v>0</v>
      </c>
      <c r="Z132" s="86">
        <v>0</v>
      </c>
      <c r="AA132" s="86">
        <v>0</v>
      </c>
      <c r="AB132" s="86">
        <v>0</v>
      </c>
      <c r="AC132" s="86">
        <v>0</v>
      </c>
      <c r="AD132" s="86">
        <v>0</v>
      </c>
      <c r="AE132" s="86">
        <v>0</v>
      </c>
      <c r="AF132" s="86">
        <v>0</v>
      </c>
      <c r="AG132" s="86">
        <v>0</v>
      </c>
      <c r="AH132" s="79">
        <v>1</v>
      </c>
      <c r="AI132" s="92">
        <f t="shared" si="1"/>
        <v>0</v>
      </c>
    </row>
    <row r="133" spans="1:35">
      <c r="A133" s="51" t="s">
        <v>268</v>
      </c>
      <c r="B133" s="86">
        <v>0</v>
      </c>
      <c r="C133" s="86">
        <v>0</v>
      </c>
      <c r="D133" s="86">
        <v>59</v>
      </c>
      <c r="E133" s="85">
        <v>61</v>
      </c>
      <c r="F133" s="86">
        <v>68747</v>
      </c>
      <c r="G133" s="86">
        <v>62114</v>
      </c>
      <c r="H133" s="86">
        <v>9310</v>
      </c>
      <c r="I133" s="86">
        <v>925.63999999999987</v>
      </c>
      <c r="J133" s="86">
        <v>-2677</v>
      </c>
      <c r="K133" s="86">
        <v>73532</v>
      </c>
      <c r="L133" s="86">
        <v>64133</v>
      </c>
      <c r="M133" s="86">
        <v>60967</v>
      </c>
      <c r="N133" s="86">
        <v>77815</v>
      </c>
      <c r="O133" s="86">
        <v>7604</v>
      </c>
      <c r="P133" s="86">
        <v>2036</v>
      </c>
      <c r="Q133" s="86">
        <v>0</v>
      </c>
      <c r="R133" s="86">
        <v>0</v>
      </c>
      <c r="S133" s="86">
        <v>-3007</v>
      </c>
      <c r="T133" s="86">
        <v>0</v>
      </c>
      <c r="U133" s="86">
        <v>0</v>
      </c>
      <c r="V133" s="140">
        <v>0</v>
      </c>
      <c r="W133" s="86">
        <v>-330</v>
      </c>
      <c r="X133" s="86">
        <v>0</v>
      </c>
      <c r="Y133" s="86">
        <v>2677</v>
      </c>
      <c r="Z133" s="86">
        <v>0</v>
      </c>
      <c r="AA133" s="86">
        <v>0</v>
      </c>
      <c r="AB133" s="86">
        <v>-330</v>
      </c>
      <c r="AC133" s="86">
        <v>-330</v>
      </c>
      <c r="AD133" s="86">
        <v>-330</v>
      </c>
      <c r="AE133" s="86">
        <v>-330</v>
      </c>
      <c r="AF133" s="86">
        <v>-330</v>
      </c>
      <c r="AG133" s="86">
        <v>-1027</v>
      </c>
      <c r="AH133" s="79">
        <v>9.1</v>
      </c>
      <c r="AI133" s="92">
        <f t="shared" ref="AI133:AI196" si="2">O133+P133+Q133+R133+S133-T133</f>
        <v>6633</v>
      </c>
    </row>
    <row r="134" spans="1:35">
      <c r="A134" s="51" t="s">
        <v>269</v>
      </c>
      <c r="B134" s="86">
        <v>0</v>
      </c>
      <c r="C134" s="86">
        <v>0</v>
      </c>
      <c r="D134" s="86">
        <v>0</v>
      </c>
      <c r="E134" s="85">
        <v>3</v>
      </c>
      <c r="F134" s="86">
        <v>0</v>
      </c>
      <c r="G134" s="86">
        <v>0</v>
      </c>
      <c r="H134" s="86">
        <v>0</v>
      </c>
      <c r="I134" s="86">
        <v>0</v>
      </c>
      <c r="J134" s="86">
        <v>0</v>
      </c>
      <c r="K134" s="86">
        <v>0</v>
      </c>
      <c r="L134" s="86">
        <v>0</v>
      </c>
      <c r="M134" s="86">
        <v>0</v>
      </c>
      <c r="N134" s="86">
        <v>0</v>
      </c>
      <c r="O134" s="86">
        <v>0</v>
      </c>
      <c r="P134" s="86">
        <v>0</v>
      </c>
      <c r="Q134" s="86">
        <v>0</v>
      </c>
      <c r="R134" s="86">
        <v>0</v>
      </c>
      <c r="S134" s="86">
        <v>0</v>
      </c>
      <c r="T134" s="86">
        <v>0</v>
      </c>
      <c r="U134" s="86">
        <v>0</v>
      </c>
      <c r="V134" s="140">
        <v>0</v>
      </c>
      <c r="W134" s="86">
        <v>0</v>
      </c>
      <c r="X134" s="86">
        <v>0</v>
      </c>
      <c r="Y134" s="86">
        <v>0</v>
      </c>
      <c r="Z134" s="86">
        <v>0</v>
      </c>
      <c r="AA134" s="86">
        <v>0</v>
      </c>
      <c r="AB134" s="86">
        <v>0</v>
      </c>
      <c r="AC134" s="86">
        <v>0</v>
      </c>
      <c r="AD134" s="86">
        <v>0</v>
      </c>
      <c r="AE134" s="86">
        <v>0</v>
      </c>
      <c r="AF134" s="86">
        <v>0</v>
      </c>
      <c r="AG134" s="86">
        <v>0</v>
      </c>
      <c r="AH134" s="79">
        <v>1</v>
      </c>
      <c r="AI134" s="92">
        <f t="shared" si="2"/>
        <v>0</v>
      </c>
    </row>
    <row r="135" spans="1:35">
      <c r="A135" s="51" t="s">
        <v>270</v>
      </c>
      <c r="B135" s="86">
        <v>0</v>
      </c>
      <c r="C135" s="86">
        <v>0</v>
      </c>
      <c r="D135" s="86">
        <v>3</v>
      </c>
      <c r="E135" s="85">
        <v>3</v>
      </c>
      <c r="F135" s="86">
        <v>0</v>
      </c>
      <c r="G135" s="86">
        <v>0</v>
      </c>
      <c r="H135" s="86">
        <v>0</v>
      </c>
      <c r="I135" s="86">
        <v>0</v>
      </c>
      <c r="J135" s="86">
        <v>0</v>
      </c>
      <c r="K135" s="86">
        <v>0</v>
      </c>
      <c r="L135" s="86">
        <v>0</v>
      </c>
      <c r="M135" s="86">
        <v>0</v>
      </c>
      <c r="N135" s="86">
        <v>0</v>
      </c>
      <c r="O135" s="86">
        <v>0</v>
      </c>
      <c r="P135" s="86">
        <v>0</v>
      </c>
      <c r="Q135" s="86">
        <v>0</v>
      </c>
      <c r="R135" s="86">
        <v>0</v>
      </c>
      <c r="S135" s="86">
        <v>0</v>
      </c>
      <c r="T135" s="86">
        <v>0</v>
      </c>
      <c r="U135" s="86">
        <v>0</v>
      </c>
      <c r="V135" s="140">
        <v>0</v>
      </c>
      <c r="W135" s="86">
        <v>0</v>
      </c>
      <c r="X135" s="86">
        <v>0</v>
      </c>
      <c r="Y135" s="86">
        <v>0</v>
      </c>
      <c r="Z135" s="86">
        <v>0</v>
      </c>
      <c r="AA135" s="86">
        <v>0</v>
      </c>
      <c r="AB135" s="86">
        <v>0</v>
      </c>
      <c r="AC135" s="86">
        <v>0</v>
      </c>
      <c r="AD135" s="86">
        <v>0</v>
      </c>
      <c r="AE135" s="86">
        <v>0</v>
      </c>
      <c r="AF135" s="86">
        <v>0</v>
      </c>
      <c r="AG135" s="86">
        <v>0</v>
      </c>
      <c r="AH135" s="79">
        <v>4.5</v>
      </c>
      <c r="AI135" s="92">
        <f t="shared" si="2"/>
        <v>0</v>
      </c>
    </row>
    <row r="136" spans="1:35" ht="22.5">
      <c r="A136" s="51" t="s">
        <v>271</v>
      </c>
      <c r="B136" s="86">
        <v>0</v>
      </c>
      <c r="C136" s="86">
        <v>0</v>
      </c>
      <c r="D136" s="86">
        <v>80</v>
      </c>
      <c r="E136" s="85">
        <v>82</v>
      </c>
      <c r="F136" s="86">
        <v>165093</v>
      </c>
      <c r="G136" s="86">
        <v>157616</v>
      </c>
      <c r="H136" s="86">
        <v>14719</v>
      </c>
      <c r="I136" s="86">
        <v>1403.7699999999986</v>
      </c>
      <c r="J136" s="86">
        <v>-7242</v>
      </c>
      <c r="K136" s="86">
        <v>177836</v>
      </c>
      <c r="L136" s="86">
        <v>153037</v>
      </c>
      <c r="M136" s="86">
        <v>145893</v>
      </c>
      <c r="N136" s="86">
        <v>187561</v>
      </c>
      <c r="O136" s="86">
        <v>10667</v>
      </c>
      <c r="P136" s="86">
        <v>4914</v>
      </c>
      <c r="Q136" s="86">
        <v>0</v>
      </c>
      <c r="R136" s="86">
        <v>0</v>
      </c>
      <c r="S136" s="86">
        <v>-8104</v>
      </c>
      <c r="T136" s="86">
        <v>0</v>
      </c>
      <c r="U136" s="86">
        <v>0</v>
      </c>
      <c r="V136" s="140">
        <v>0</v>
      </c>
      <c r="W136" s="86">
        <v>-862</v>
      </c>
      <c r="X136" s="86">
        <v>0</v>
      </c>
      <c r="Y136" s="86">
        <v>7242</v>
      </c>
      <c r="Z136" s="86">
        <v>0</v>
      </c>
      <c r="AA136" s="86">
        <v>0</v>
      </c>
      <c r="AB136" s="86">
        <v>-862</v>
      </c>
      <c r="AC136" s="86">
        <v>-862</v>
      </c>
      <c r="AD136" s="86">
        <v>-862</v>
      </c>
      <c r="AE136" s="86">
        <v>-862</v>
      </c>
      <c r="AF136" s="86">
        <v>-862</v>
      </c>
      <c r="AG136" s="86">
        <v>-2932</v>
      </c>
      <c r="AH136" s="79">
        <v>9.4</v>
      </c>
      <c r="AI136" s="92">
        <f t="shared" si="2"/>
        <v>7477</v>
      </c>
    </row>
    <row r="137" spans="1:35">
      <c r="A137" s="51" t="s">
        <v>272</v>
      </c>
      <c r="B137" s="86">
        <v>0</v>
      </c>
      <c r="C137" s="86">
        <v>0</v>
      </c>
      <c r="D137" s="86">
        <v>0</v>
      </c>
      <c r="E137" s="85">
        <v>0</v>
      </c>
      <c r="F137" s="86">
        <v>0</v>
      </c>
      <c r="G137" s="86">
        <v>0</v>
      </c>
      <c r="H137" s="86">
        <v>0</v>
      </c>
      <c r="I137" s="86">
        <v>0</v>
      </c>
      <c r="J137" s="86">
        <v>0</v>
      </c>
      <c r="K137" s="86">
        <v>0</v>
      </c>
      <c r="L137" s="86">
        <v>0</v>
      </c>
      <c r="M137" s="86">
        <v>0</v>
      </c>
      <c r="N137" s="86">
        <v>0</v>
      </c>
      <c r="O137" s="86">
        <v>0</v>
      </c>
      <c r="P137" s="86">
        <v>0</v>
      </c>
      <c r="Q137" s="86">
        <v>0</v>
      </c>
      <c r="R137" s="86">
        <v>0</v>
      </c>
      <c r="S137" s="86">
        <v>0</v>
      </c>
      <c r="T137" s="86">
        <v>0</v>
      </c>
      <c r="U137" s="86">
        <v>0</v>
      </c>
      <c r="V137" s="140">
        <v>0</v>
      </c>
      <c r="W137" s="86">
        <v>0</v>
      </c>
      <c r="X137" s="86">
        <v>0</v>
      </c>
      <c r="Y137" s="86">
        <v>0</v>
      </c>
      <c r="Z137" s="86">
        <v>0</v>
      </c>
      <c r="AA137" s="86">
        <v>0</v>
      </c>
      <c r="AB137" s="86">
        <v>0</v>
      </c>
      <c r="AC137" s="86">
        <v>0</v>
      </c>
      <c r="AD137" s="86">
        <v>0</v>
      </c>
      <c r="AE137" s="86">
        <v>0</v>
      </c>
      <c r="AF137" s="86">
        <v>0</v>
      </c>
      <c r="AG137" s="86">
        <v>0</v>
      </c>
      <c r="AH137" s="79">
        <v>1</v>
      </c>
      <c r="AI137" s="92">
        <f t="shared" si="2"/>
        <v>0</v>
      </c>
    </row>
    <row r="138" spans="1:35">
      <c r="A138" s="51" t="s">
        <v>273</v>
      </c>
      <c r="B138" s="86">
        <v>0</v>
      </c>
      <c r="C138" s="86">
        <v>0</v>
      </c>
      <c r="D138" s="86">
        <v>0</v>
      </c>
      <c r="E138" s="85">
        <v>0</v>
      </c>
      <c r="F138" s="86">
        <v>0</v>
      </c>
      <c r="G138" s="86">
        <v>0</v>
      </c>
      <c r="H138" s="86">
        <v>0</v>
      </c>
      <c r="I138" s="86">
        <v>0</v>
      </c>
      <c r="J138" s="86">
        <v>0</v>
      </c>
      <c r="K138" s="86">
        <v>0</v>
      </c>
      <c r="L138" s="86">
        <v>0</v>
      </c>
      <c r="M138" s="86">
        <v>0</v>
      </c>
      <c r="N138" s="86">
        <v>0</v>
      </c>
      <c r="O138" s="86">
        <v>0</v>
      </c>
      <c r="P138" s="86">
        <v>0</v>
      </c>
      <c r="Q138" s="86">
        <v>0</v>
      </c>
      <c r="R138" s="86">
        <v>0</v>
      </c>
      <c r="S138" s="86">
        <v>0</v>
      </c>
      <c r="T138" s="86">
        <v>0</v>
      </c>
      <c r="U138" s="86">
        <v>0</v>
      </c>
      <c r="V138" s="140">
        <v>0</v>
      </c>
      <c r="W138" s="86">
        <v>0</v>
      </c>
      <c r="X138" s="86">
        <v>0</v>
      </c>
      <c r="Y138" s="86">
        <v>0</v>
      </c>
      <c r="Z138" s="86">
        <v>0</v>
      </c>
      <c r="AA138" s="86">
        <v>0</v>
      </c>
      <c r="AB138" s="86">
        <v>0</v>
      </c>
      <c r="AC138" s="86">
        <v>0</v>
      </c>
      <c r="AD138" s="86">
        <v>0</v>
      </c>
      <c r="AE138" s="86">
        <v>0</v>
      </c>
      <c r="AF138" s="86">
        <v>0</v>
      </c>
      <c r="AG138" s="86">
        <v>0</v>
      </c>
      <c r="AH138" s="79">
        <v>1</v>
      </c>
      <c r="AI138" s="92">
        <f t="shared" si="2"/>
        <v>0</v>
      </c>
    </row>
    <row r="139" spans="1:35">
      <c r="A139" s="51" t="s">
        <v>274</v>
      </c>
      <c r="B139" s="86">
        <v>0</v>
      </c>
      <c r="C139" s="86">
        <v>0</v>
      </c>
      <c r="D139" s="86">
        <v>0</v>
      </c>
      <c r="E139" s="85">
        <v>0</v>
      </c>
      <c r="F139" s="86">
        <v>0</v>
      </c>
      <c r="G139" s="86">
        <v>0</v>
      </c>
      <c r="H139" s="86">
        <v>0</v>
      </c>
      <c r="I139" s="86">
        <v>0</v>
      </c>
      <c r="J139" s="86">
        <v>0</v>
      </c>
      <c r="K139" s="86">
        <v>0</v>
      </c>
      <c r="L139" s="86">
        <v>0</v>
      </c>
      <c r="M139" s="86">
        <v>0</v>
      </c>
      <c r="N139" s="86">
        <v>0</v>
      </c>
      <c r="O139" s="86">
        <v>0</v>
      </c>
      <c r="P139" s="86">
        <v>0</v>
      </c>
      <c r="Q139" s="86">
        <v>0</v>
      </c>
      <c r="R139" s="86">
        <v>0</v>
      </c>
      <c r="S139" s="86">
        <v>0</v>
      </c>
      <c r="T139" s="86">
        <v>0</v>
      </c>
      <c r="U139" s="86">
        <v>0</v>
      </c>
      <c r="V139" s="140">
        <v>0</v>
      </c>
      <c r="W139" s="86">
        <v>0</v>
      </c>
      <c r="X139" s="86">
        <v>0</v>
      </c>
      <c r="Y139" s="86">
        <v>0</v>
      </c>
      <c r="Z139" s="86">
        <v>0</v>
      </c>
      <c r="AA139" s="86">
        <v>0</v>
      </c>
      <c r="AB139" s="86">
        <v>0</v>
      </c>
      <c r="AC139" s="86">
        <v>0</v>
      </c>
      <c r="AD139" s="86">
        <v>0</v>
      </c>
      <c r="AE139" s="86">
        <v>0</v>
      </c>
      <c r="AF139" s="86">
        <v>0</v>
      </c>
      <c r="AG139" s="86">
        <v>0</v>
      </c>
      <c r="AH139" s="79">
        <v>1</v>
      </c>
      <c r="AI139" s="92">
        <f t="shared" si="2"/>
        <v>0</v>
      </c>
    </row>
    <row r="140" spans="1:35" ht="22.5">
      <c r="A140" s="51" t="s">
        <v>275</v>
      </c>
      <c r="B140" s="86">
        <v>0</v>
      </c>
      <c r="C140" s="86">
        <v>0</v>
      </c>
      <c r="D140" s="86">
        <v>41</v>
      </c>
      <c r="E140" s="85">
        <v>49</v>
      </c>
      <c r="F140" s="86">
        <v>36665</v>
      </c>
      <c r="G140" s="86">
        <v>30652</v>
      </c>
      <c r="H140" s="86">
        <v>7312</v>
      </c>
      <c r="I140" s="86">
        <v>167.95000000000005</v>
      </c>
      <c r="J140" s="86">
        <v>-1299</v>
      </c>
      <c r="K140" s="86">
        <v>38898</v>
      </c>
      <c r="L140" s="86">
        <v>34525</v>
      </c>
      <c r="M140" s="86">
        <v>32835</v>
      </c>
      <c r="N140" s="86">
        <v>41044</v>
      </c>
      <c r="O140" s="86">
        <v>6397</v>
      </c>
      <c r="P140" s="86">
        <v>1082</v>
      </c>
      <c r="Q140" s="86">
        <v>0</v>
      </c>
      <c r="R140" s="86">
        <v>0</v>
      </c>
      <c r="S140" s="86">
        <v>-1466</v>
      </c>
      <c r="T140" s="86">
        <v>0</v>
      </c>
      <c r="U140" s="86">
        <v>0</v>
      </c>
      <c r="V140" s="140">
        <v>0</v>
      </c>
      <c r="W140" s="86">
        <v>-167</v>
      </c>
      <c r="X140" s="86">
        <v>0</v>
      </c>
      <c r="Y140" s="86">
        <v>1299</v>
      </c>
      <c r="Z140" s="86">
        <v>0</v>
      </c>
      <c r="AA140" s="86">
        <v>0</v>
      </c>
      <c r="AB140" s="86">
        <v>-167</v>
      </c>
      <c r="AC140" s="86">
        <v>-167</v>
      </c>
      <c r="AD140" s="86">
        <v>-167</v>
      </c>
      <c r="AE140" s="86">
        <v>-167</v>
      </c>
      <c r="AF140" s="86">
        <v>-167</v>
      </c>
      <c r="AG140" s="86">
        <v>-464</v>
      </c>
      <c r="AH140" s="79">
        <v>8.8000000000000007</v>
      </c>
      <c r="AI140" s="92">
        <f t="shared" si="2"/>
        <v>6013</v>
      </c>
    </row>
    <row r="141" spans="1:35">
      <c r="A141" s="51" t="s">
        <v>276</v>
      </c>
      <c r="B141" s="86">
        <v>0</v>
      </c>
      <c r="C141" s="86">
        <v>0</v>
      </c>
      <c r="D141" s="86">
        <v>5</v>
      </c>
      <c r="E141" s="85">
        <v>5</v>
      </c>
      <c r="F141" s="86">
        <v>5346</v>
      </c>
      <c r="G141" s="86">
        <v>4370</v>
      </c>
      <c r="H141" s="86">
        <v>1250</v>
      </c>
      <c r="I141" s="86">
        <v>124.67000000000002</v>
      </c>
      <c r="J141" s="86">
        <v>-274</v>
      </c>
      <c r="K141" s="86">
        <v>5902</v>
      </c>
      <c r="L141" s="86">
        <v>4854</v>
      </c>
      <c r="M141" s="86">
        <v>4542</v>
      </c>
      <c r="N141" s="86">
        <v>6374</v>
      </c>
      <c r="O141" s="86">
        <v>1122</v>
      </c>
      <c r="P141" s="86">
        <v>160</v>
      </c>
      <c r="Q141" s="86">
        <v>0</v>
      </c>
      <c r="R141" s="86">
        <v>0</v>
      </c>
      <c r="S141" s="86">
        <v>-306</v>
      </c>
      <c r="T141" s="86">
        <v>0</v>
      </c>
      <c r="U141" s="86">
        <v>0</v>
      </c>
      <c r="V141" s="140">
        <v>0</v>
      </c>
      <c r="W141" s="86">
        <v>-32</v>
      </c>
      <c r="X141" s="86">
        <v>0</v>
      </c>
      <c r="Y141" s="86">
        <v>274</v>
      </c>
      <c r="Z141" s="86">
        <v>0</v>
      </c>
      <c r="AA141" s="86">
        <v>0</v>
      </c>
      <c r="AB141" s="86">
        <v>-32</v>
      </c>
      <c r="AC141" s="86">
        <v>-32</v>
      </c>
      <c r="AD141" s="86">
        <v>-32</v>
      </c>
      <c r="AE141" s="86">
        <v>-32</v>
      </c>
      <c r="AF141" s="86">
        <v>-32</v>
      </c>
      <c r="AG141" s="86">
        <v>-114</v>
      </c>
      <c r="AH141" s="79">
        <v>9.6</v>
      </c>
      <c r="AI141" s="92">
        <f t="shared" si="2"/>
        <v>976</v>
      </c>
    </row>
    <row r="142" spans="1:35">
      <c r="A142" s="51" t="s">
        <v>277</v>
      </c>
      <c r="B142" s="86">
        <v>1</v>
      </c>
      <c r="C142" s="86">
        <v>0</v>
      </c>
      <c r="D142" s="86">
        <v>137</v>
      </c>
      <c r="E142" s="85">
        <v>156</v>
      </c>
      <c r="F142" s="86">
        <v>352166</v>
      </c>
      <c r="G142" s="86">
        <v>336355</v>
      </c>
      <c r="H142" s="86">
        <v>38414</v>
      </c>
      <c r="I142" s="86">
        <v>6271.4599999999955</v>
      </c>
      <c r="J142" s="86">
        <v>-18257</v>
      </c>
      <c r="K142" s="86">
        <v>384075</v>
      </c>
      <c r="L142" s="86">
        <v>322084</v>
      </c>
      <c r="M142" s="86">
        <v>304716</v>
      </c>
      <c r="N142" s="86">
        <v>409167</v>
      </c>
      <c r="O142" s="86">
        <v>29930</v>
      </c>
      <c r="P142" s="86">
        <v>10632</v>
      </c>
      <c r="Q142" s="86">
        <v>0</v>
      </c>
      <c r="R142" s="86">
        <v>0</v>
      </c>
      <c r="S142" s="86">
        <v>-20405</v>
      </c>
      <c r="T142" s="86">
        <v>4346</v>
      </c>
      <c r="U142" s="86">
        <v>0</v>
      </c>
      <c r="V142" s="140">
        <v>0</v>
      </c>
      <c r="W142" s="86">
        <v>-2148</v>
      </c>
      <c r="X142" s="86">
        <v>0</v>
      </c>
      <c r="Y142" s="86">
        <v>18257</v>
      </c>
      <c r="Z142" s="86">
        <v>0</v>
      </c>
      <c r="AA142" s="86">
        <v>0</v>
      </c>
      <c r="AB142" s="86">
        <v>-2148</v>
      </c>
      <c r="AC142" s="86">
        <v>-2148</v>
      </c>
      <c r="AD142" s="86">
        <v>-2148</v>
      </c>
      <c r="AE142" s="86">
        <v>-2148</v>
      </c>
      <c r="AF142" s="86">
        <v>-2148</v>
      </c>
      <c r="AG142" s="86">
        <v>-7517</v>
      </c>
      <c r="AH142" s="79">
        <v>9.5</v>
      </c>
      <c r="AI142" s="92">
        <f t="shared" si="2"/>
        <v>15811</v>
      </c>
    </row>
    <row r="143" spans="1:35" ht="22.5">
      <c r="A143" s="51" t="s">
        <v>278</v>
      </c>
      <c r="B143" s="86">
        <v>0</v>
      </c>
      <c r="C143" s="86">
        <v>0</v>
      </c>
      <c r="D143" s="86">
        <v>38</v>
      </c>
      <c r="E143" s="85">
        <v>49</v>
      </c>
      <c r="F143" s="86">
        <v>94736</v>
      </c>
      <c r="G143" s="86">
        <v>86027</v>
      </c>
      <c r="H143" s="86">
        <v>12620</v>
      </c>
      <c r="I143" s="86">
        <v>396.05000000000064</v>
      </c>
      <c r="J143" s="86">
        <v>-3911</v>
      </c>
      <c r="K143" s="86">
        <v>101548</v>
      </c>
      <c r="L143" s="86">
        <v>88182</v>
      </c>
      <c r="M143" s="86">
        <v>83725</v>
      </c>
      <c r="N143" s="86">
        <v>107468</v>
      </c>
      <c r="O143" s="86">
        <v>10253</v>
      </c>
      <c r="P143" s="86">
        <v>2811</v>
      </c>
      <c r="Q143" s="86">
        <v>0</v>
      </c>
      <c r="R143" s="86">
        <v>0</v>
      </c>
      <c r="S143" s="86">
        <v>-4355</v>
      </c>
      <c r="T143" s="86">
        <v>0</v>
      </c>
      <c r="U143" s="86">
        <v>0</v>
      </c>
      <c r="V143" s="140">
        <v>0</v>
      </c>
      <c r="W143" s="86">
        <v>-444</v>
      </c>
      <c r="X143" s="86">
        <v>0</v>
      </c>
      <c r="Y143" s="86">
        <v>3911</v>
      </c>
      <c r="Z143" s="86">
        <v>0</v>
      </c>
      <c r="AA143" s="86">
        <v>0</v>
      </c>
      <c r="AB143" s="86">
        <v>-444</v>
      </c>
      <c r="AC143" s="86">
        <v>-444</v>
      </c>
      <c r="AD143" s="86">
        <v>-444</v>
      </c>
      <c r="AE143" s="86">
        <v>-444</v>
      </c>
      <c r="AF143" s="86">
        <v>-444</v>
      </c>
      <c r="AG143" s="86">
        <v>-1691</v>
      </c>
      <c r="AH143" s="79">
        <v>9.8000000000000007</v>
      </c>
      <c r="AI143" s="92">
        <f t="shared" si="2"/>
        <v>8709</v>
      </c>
    </row>
    <row r="144" spans="1:35">
      <c r="A144" s="51" t="s">
        <v>279</v>
      </c>
      <c r="B144" s="86">
        <v>1</v>
      </c>
      <c r="C144" s="86">
        <v>0</v>
      </c>
      <c r="D144" s="86">
        <v>328</v>
      </c>
      <c r="E144" s="85">
        <v>370</v>
      </c>
      <c r="F144" s="86">
        <v>635129</v>
      </c>
      <c r="G144" s="86">
        <v>590476</v>
      </c>
      <c r="H144" s="86">
        <v>78678</v>
      </c>
      <c r="I144" s="86">
        <v>10114.48000000001</v>
      </c>
      <c r="J144" s="86">
        <v>-29491</v>
      </c>
      <c r="K144" s="86">
        <v>687437</v>
      </c>
      <c r="L144" s="86">
        <v>586138</v>
      </c>
      <c r="M144" s="86">
        <v>556736</v>
      </c>
      <c r="N144" s="86">
        <v>728787</v>
      </c>
      <c r="O144" s="86">
        <v>63210</v>
      </c>
      <c r="P144" s="86">
        <v>19021</v>
      </c>
      <c r="Q144" s="86">
        <v>0</v>
      </c>
      <c r="R144" s="86">
        <v>0</v>
      </c>
      <c r="S144" s="86">
        <v>-33044</v>
      </c>
      <c r="T144" s="86">
        <v>4534</v>
      </c>
      <c r="U144" s="86">
        <v>0</v>
      </c>
      <c r="V144" s="140">
        <v>0</v>
      </c>
      <c r="W144" s="86">
        <v>-3553</v>
      </c>
      <c r="X144" s="86">
        <v>0</v>
      </c>
      <c r="Y144" s="86">
        <v>29491</v>
      </c>
      <c r="Z144" s="86">
        <v>0</v>
      </c>
      <c r="AA144" s="86">
        <v>0</v>
      </c>
      <c r="AB144" s="86">
        <v>-3553</v>
      </c>
      <c r="AC144" s="86">
        <v>-3553</v>
      </c>
      <c r="AD144" s="86">
        <v>-3553</v>
      </c>
      <c r="AE144" s="86">
        <v>-3553</v>
      </c>
      <c r="AF144" s="86">
        <v>-3553</v>
      </c>
      <c r="AG144" s="86">
        <v>-11726</v>
      </c>
      <c r="AH144" s="79">
        <v>9.3000000000000007</v>
      </c>
      <c r="AI144" s="92">
        <f t="shared" si="2"/>
        <v>44653</v>
      </c>
    </row>
    <row r="145" spans="1:35" ht="22.5">
      <c r="A145" s="51" t="s">
        <v>280</v>
      </c>
      <c r="B145" s="86">
        <v>0</v>
      </c>
      <c r="C145" s="86">
        <v>0</v>
      </c>
      <c r="D145" s="86">
        <v>0</v>
      </c>
      <c r="E145" s="85">
        <v>0</v>
      </c>
      <c r="F145" s="86">
        <v>0</v>
      </c>
      <c r="G145" s="86">
        <v>0</v>
      </c>
      <c r="H145" s="86">
        <v>0</v>
      </c>
      <c r="I145" s="86">
        <v>0</v>
      </c>
      <c r="J145" s="86">
        <v>0</v>
      </c>
      <c r="K145" s="86">
        <v>0</v>
      </c>
      <c r="L145" s="86">
        <v>0</v>
      </c>
      <c r="M145" s="86">
        <v>0</v>
      </c>
      <c r="N145" s="86">
        <v>0</v>
      </c>
      <c r="O145" s="86">
        <v>0</v>
      </c>
      <c r="P145" s="86">
        <v>0</v>
      </c>
      <c r="Q145" s="86">
        <v>0</v>
      </c>
      <c r="R145" s="86">
        <v>0</v>
      </c>
      <c r="S145" s="86">
        <v>0</v>
      </c>
      <c r="T145" s="86">
        <v>0</v>
      </c>
      <c r="U145" s="86">
        <v>0</v>
      </c>
      <c r="V145" s="140">
        <v>0</v>
      </c>
      <c r="W145" s="86">
        <v>0</v>
      </c>
      <c r="X145" s="86">
        <v>0</v>
      </c>
      <c r="Y145" s="86">
        <v>0</v>
      </c>
      <c r="Z145" s="86">
        <v>0</v>
      </c>
      <c r="AA145" s="86">
        <v>0</v>
      </c>
      <c r="AB145" s="86">
        <v>0</v>
      </c>
      <c r="AC145" s="86">
        <v>0</v>
      </c>
      <c r="AD145" s="86">
        <v>0</v>
      </c>
      <c r="AE145" s="86">
        <v>0</v>
      </c>
      <c r="AF145" s="86">
        <v>0</v>
      </c>
      <c r="AG145" s="86">
        <v>0</v>
      </c>
      <c r="AH145" s="79">
        <v>1</v>
      </c>
      <c r="AI145" s="92">
        <f t="shared" si="2"/>
        <v>0</v>
      </c>
    </row>
    <row r="146" spans="1:35">
      <c r="A146" s="51" t="s">
        <v>281</v>
      </c>
      <c r="B146" s="86">
        <v>0</v>
      </c>
      <c r="C146" s="86">
        <v>0</v>
      </c>
      <c r="D146" s="86">
        <v>24</v>
      </c>
      <c r="E146" s="85">
        <v>26</v>
      </c>
      <c r="F146" s="86">
        <v>9390</v>
      </c>
      <c r="G146" s="86">
        <v>8321</v>
      </c>
      <c r="H146" s="86">
        <v>1397</v>
      </c>
      <c r="I146" s="86">
        <v>138.01999999999998</v>
      </c>
      <c r="J146" s="86">
        <v>-328</v>
      </c>
      <c r="K146" s="86">
        <v>9980</v>
      </c>
      <c r="L146" s="86">
        <v>8829</v>
      </c>
      <c r="M146" s="86">
        <v>8296</v>
      </c>
      <c r="N146" s="86">
        <v>10671</v>
      </c>
      <c r="O146" s="86">
        <v>1160</v>
      </c>
      <c r="P146" s="86">
        <v>277</v>
      </c>
      <c r="Q146" s="86">
        <v>0</v>
      </c>
      <c r="R146" s="86">
        <v>0</v>
      </c>
      <c r="S146" s="86">
        <v>-368</v>
      </c>
      <c r="T146" s="86">
        <v>0</v>
      </c>
      <c r="U146" s="86">
        <v>0</v>
      </c>
      <c r="V146" s="140">
        <v>0</v>
      </c>
      <c r="W146" s="86">
        <v>-40</v>
      </c>
      <c r="X146" s="86">
        <v>0</v>
      </c>
      <c r="Y146" s="86">
        <v>328</v>
      </c>
      <c r="Z146" s="86">
        <v>0</v>
      </c>
      <c r="AA146" s="86">
        <v>0</v>
      </c>
      <c r="AB146" s="86">
        <v>-40</v>
      </c>
      <c r="AC146" s="86">
        <v>-40</v>
      </c>
      <c r="AD146" s="86">
        <v>-40</v>
      </c>
      <c r="AE146" s="86">
        <v>-40</v>
      </c>
      <c r="AF146" s="86">
        <v>-40</v>
      </c>
      <c r="AG146" s="86">
        <v>-128</v>
      </c>
      <c r="AH146" s="79">
        <v>9.3000000000000007</v>
      </c>
      <c r="AI146" s="92">
        <f t="shared" si="2"/>
        <v>1069</v>
      </c>
    </row>
    <row r="147" spans="1:35" ht="22.5">
      <c r="A147" s="51" t="s">
        <v>282</v>
      </c>
      <c r="B147" s="86">
        <v>0</v>
      </c>
      <c r="C147" s="86">
        <v>0</v>
      </c>
      <c r="D147" s="86">
        <v>28</v>
      </c>
      <c r="E147" s="85">
        <v>32</v>
      </c>
      <c r="F147" s="86">
        <v>28613</v>
      </c>
      <c r="G147" s="86">
        <v>23647</v>
      </c>
      <c r="H147" s="86">
        <v>6265</v>
      </c>
      <c r="I147" s="86">
        <v>218.61000000000007</v>
      </c>
      <c r="J147" s="86">
        <v>-1299</v>
      </c>
      <c r="K147" s="86">
        <v>30905</v>
      </c>
      <c r="L147" s="86">
        <v>26496</v>
      </c>
      <c r="M147" s="86">
        <v>25032</v>
      </c>
      <c r="N147" s="86">
        <v>33029</v>
      </c>
      <c r="O147" s="86">
        <v>5582</v>
      </c>
      <c r="P147" s="86">
        <v>854</v>
      </c>
      <c r="Q147" s="86">
        <v>0</v>
      </c>
      <c r="R147" s="86">
        <v>0</v>
      </c>
      <c r="S147" s="86">
        <v>-1470</v>
      </c>
      <c r="T147" s="86">
        <v>0</v>
      </c>
      <c r="U147" s="86">
        <v>0</v>
      </c>
      <c r="V147" s="140">
        <v>0</v>
      </c>
      <c r="W147" s="86">
        <v>-171</v>
      </c>
      <c r="X147" s="86">
        <v>0</v>
      </c>
      <c r="Y147" s="86">
        <v>1299</v>
      </c>
      <c r="Z147" s="86">
        <v>0</v>
      </c>
      <c r="AA147" s="86">
        <v>0</v>
      </c>
      <c r="AB147" s="86">
        <v>-171</v>
      </c>
      <c r="AC147" s="86">
        <v>-171</v>
      </c>
      <c r="AD147" s="86">
        <v>-171</v>
      </c>
      <c r="AE147" s="86">
        <v>-171</v>
      </c>
      <c r="AF147" s="86">
        <v>-171</v>
      </c>
      <c r="AG147" s="86">
        <v>-444</v>
      </c>
      <c r="AH147" s="79">
        <v>8.6</v>
      </c>
      <c r="AI147" s="92">
        <f t="shared" si="2"/>
        <v>4966</v>
      </c>
    </row>
    <row r="148" spans="1:35">
      <c r="A148" s="51" t="s">
        <v>283</v>
      </c>
      <c r="B148" s="86">
        <v>0</v>
      </c>
      <c r="C148" s="86">
        <v>0</v>
      </c>
      <c r="D148" s="86">
        <v>0</v>
      </c>
      <c r="E148" s="85">
        <v>0</v>
      </c>
      <c r="F148" s="86">
        <v>0</v>
      </c>
      <c r="G148" s="86">
        <v>0</v>
      </c>
      <c r="H148" s="86">
        <v>0</v>
      </c>
      <c r="I148" s="86">
        <v>0</v>
      </c>
      <c r="J148" s="86">
        <v>0</v>
      </c>
      <c r="K148" s="86">
        <v>0</v>
      </c>
      <c r="L148" s="86">
        <v>0</v>
      </c>
      <c r="M148" s="86">
        <v>0</v>
      </c>
      <c r="N148" s="86">
        <v>0</v>
      </c>
      <c r="O148" s="86">
        <v>0</v>
      </c>
      <c r="P148" s="86">
        <v>0</v>
      </c>
      <c r="Q148" s="86">
        <v>0</v>
      </c>
      <c r="R148" s="86">
        <v>0</v>
      </c>
      <c r="S148" s="86">
        <v>0</v>
      </c>
      <c r="T148" s="86">
        <v>0</v>
      </c>
      <c r="U148" s="86">
        <v>0</v>
      </c>
      <c r="V148" s="140">
        <v>0</v>
      </c>
      <c r="W148" s="86">
        <v>0</v>
      </c>
      <c r="X148" s="86">
        <v>0</v>
      </c>
      <c r="Y148" s="86">
        <v>0</v>
      </c>
      <c r="Z148" s="86">
        <v>0</v>
      </c>
      <c r="AA148" s="86">
        <v>0</v>
      </c>
      <c r="AB148" s="86">
        <v>0</v>
      </c>
      <c r="AC148" s="86">
        <v>0</v>
      </c>
      <c r="AD148" s="86">
        <v>0</v>
      </c>
      <c r="AE148" s="86">
        <v>0</v>
      </c>
      <c r="AF148" s="86">
        <v>0</v>
      </c>
      <c r="AG148" s="86">
        <v>0</v>
      </c>
      <c r="AH148" s="79">
        <v>1</v>
      </c>
      <c r="AI148" s="92">
        <f t="shared" si="2"/>
        <v>0</v>
      </c>
    </row>
    <row r="149" spans="1:35">
      <c r="A149" s="51" t="s">
        <v>284</v>
      </c>
      <c r="B149" s="86">
        <v>0</v>
      </c>
      <c r="C149" s="86">
        <v>0</v>
      </c>
      <c r="D149" s="86">
        <v>0</v>
      </c>
      <c r="E149" s="85">
        <v>0</v>
      </c>
      <c r="F149" s="86">
        <v>0</v>
      </c>
      <c r="G149" s="86">
        <v>0</v>
      </c>
      <c r="H149" s="86">
        <v>0</v>
      </c>
      <c r="I149" s="86">
        <v>0</v>
      </c>
      <c r="J149" s="86">
        <v>0</v>
      </c>
      <c r="K149" s="86">
        <v>0</v>
      </c>
      <c r="L149" s="86">
        <v>0</v>
      </c>
      <c r="M149" s="86">
        <v>0</v>
      </c>
      <c r="N149" s="86">
        <v>0</v>
      </c>
      <c r="O149" s="86">
        <v>0</v>
      </c>
      <c r="P149" s="86">
        <v>0</v>
      </c>
      <c r="Q149" s="86">
        <v>0</v>
      </c>
      <c r="R149" s="86">
        <v>0</v>
      </c>
      <c r="S149" s="86">
        <v>0</v>
      </c>
      <c r="T149" s="86">
        <v>0</v>
      </c>
      <c r="U149" s="86">
        <v>0</v>
      </c>
      <c r="V149" s="140">
        <v>0</v>
      </c>
      <c r="W149" s="86">
        <v>0</v>
      </c>
      <c r="X149" s="86">
        <v>0</v>
      </c>
      <c r="Y149" s="86">
        <v>0</v>
      </c>
      <c r="Z149" s="86">
        <v>0</v>
      </c>
      <c r="AA149" s="86">
        <v>0</v>
      </c>
      <c r="AB149" s="86">
        <v>0</v>
      </c>
      <c r="AC149" s="86">
        <v>0</v>
      </c>
      <c r="AD149" s="86">
        <v>0</v>
      </c>
      <c r="AE149" s="86">
        <v>0</v>
      </c>
      <c r="AF149" s="86">
        <v>0</v>
      </c>
      <c r="AG149" s="86">
        <v>0</v>
      </c>
      <c r="AH149" s="79">
        <v>1</v>
      </c>
      <c r="AI149" s="92">
        <f t="shared" si="2"/>
        <v>0</v>
      </c>
    </row>
    <row r="150" spans="1:35">
      <c r="A150" s="51" t="s">
        <v>285</v>
      </c>
      <c r="B150" s="86">
        <v>0</v>
      </c>
      <c r="C150" s="86">
        <v>0</v>
      </c>
      <c r="D150" s="86">
        <v>0</v>
      </c>
      <c r="E150" s="85">
        <v>0</v>
      </c>
      <c r="F150" s="86">
        <v>0</v>
      </c>
      <c r="G150" s="86">
        <v>0</v>
      </c>
      <c r="H150" s="86">
        <v>0</v>
      </c>
      <c r="I150" s="86">
        <v>0</v>
      </c>
      <c r="J150" s="86">
        <v>0</v>
      </c>
      <c r="K150" s="86">
        <v>0</v>
      </c>
      <c r="L150" s="86">
        <v>0</v>
      </c>
      <c r="M150" s="86">
        <v>0</v>
      </c>
      <c r="N150" s="86">
        <v>0</v>
      </c>
      <c r="O150" s="86">
        <v>0</v>
      </c>
      <c r="P150" s="86">
        <v>0</v>
      </c>
      <c r="Q150" s="86">
        <v>0</v>
      </c>
      <c r="R150" s="86">
        <v>0</v>
      </c>
      <c r="S150" s="86">
        <v>0</v>
      </c>
      <c r="T150" s="86">
        <v>0</v>
      </c>
      <c r="U150" s="86">
        <v>0</v>
      </c>
      <c r="V150" s="140">
        <v>0</v>
      </c>
      <c r="W150" s="86">
        <v>0</v>
      </c>
      <c r="X150" s="86">
        <v>0</v>
      </c>
      <c r="Y150" s="86">
        <v>0</v>
      </c>
      <c r="Z150" s="86">
        <v>0</v>
      </c>
      <c r="AA150" s="86">
        <v>0</v>
      </c>
      <c r="AB150" s="86">
        <v>0</v>
      </c>
      <c r="AC150" s="86">
        <v>0</v>
      </c>
      <c r="AD150" s="86">
        <v>0</v>
      </c>
      <c r="AE150" s="86">
        <v>0</v>
      </c>
      <c r="AF150" s="86">
        <v>0</v>
      </c>
      <c r="AG150" s="86">
        <v>0</v>
      </c>
      <c r="AH150" s="79">
        <v>1</v>
      </c>
      <c r="AI150" s="92">
        <f t="shared" si="2"/>
        <v>0</v>
      </c>
    </row>
    <row r="151" spans="1:35">
      <c r="A151" s="51" t="s">
        <v>286</v>
      </c>
      <c r="B151" s="86">
        <v>0</v>
      </c>
      <c r="C151" s="86">
        <v>0</v>
      </c>
      <c r="D151" s="86">
        <v>6</v>
      </c>
      <c r="E151" s="85">
        <v>6</v>
      </c>
      <c r="F151" s="86">
        <v>4104</v>
      </c>
      <c r="G151" s="86">
        <v>3503</v>
      </c>
      <c r="H151" s="86">
        <v>774</v>
      </c>
      <c r="I151" s="86">
        <v>0</v>
      </c>
      <c r="J151" s="86">
        <v>-173</v>
      </c>
      <c r="K151" s="86">
        <v>4438</v>
      </c>
      <c r="L151" s="86">
        <v>3793</v>
      </c>
      <c r="M151" s="86">
        <v>3596</v>
      </c>
      <c r="N151" s="86">
        <v>4698</v>
      </c>
      <c r="O151" s="86">
        <v>680</v>
      </c>
      <c r="P151" s="86">
        <v>122</v>
      </c>
      <c r="Q151" s="86">
        <v>0</v>
      </c>
      <c r="R151" s="86">
        <v>0</v>
      </c>
      <c r="S151" s="86">
        <v>-201</v>
      </c>
      <c r="T151" s="86">
        <v>0</v>
      </c>
      <c r="U151" s="86">
        <v>0</v>
      </c>
      <c r="V151" s="140">
        <v>0</v>
      </c>
      <c r="W151" s="86">
        <v>-28</v>
      </c>
      <c r="X151" s="86">
        <v>0</v>
      </c>
      <c r="Y151" s="86">
        <v>173</v>
      </c>
      <c r="Z151" s="86">
        <v>0</v>
      </c>
      <c r="AA151" s="86">
        <v>0</v>
      </c>
      <c r="AB151" s="86">
        <v>-28</v>
      </c>
      <c r="AC151" s="86">
        <v>-28</v>
      </c>
      <c r="AD151" s="86">
        <v>-28</v>
      </c>
      <c r="AE151" s="86">
        <v>-28</v>
      </c>
      <c r="AF151" s="86">
        <v>-28</v>
      </c>
      <c r="AG151" s="86">
        <v>-33</v>
      </c>
      <c r="AH151" s="79">
        <v>7.1</v>
      </c>
      <c r="AI151" s="92">
        <f t="shared" si="2"/>
        <v>601</v>
      </c>
    </row>
    <row r="152" spans="1:35">
      <c r="A152" s="51" t="s">
        <v>287</v>
      </c>
      <c r="B152" s="86">
        <v>0</v>
      </c>
      <c r="C152" s="86">
        <v>0</v>
      </c>
      <c r="D152" s="86">
        <v>4</v>
      </c>
      <c r="E152" s="85">
        <v>5</v>
      </c>
      <c r="F152" s="86">
        <v>5832</v>
      </c>
      <c r="G152" s="86">
        <v>4892</v>
      </c>
      <c r="H152" s="86">
        <v>1029</v>
      </c>
      <c r="I152" s="86">
        <v>213.08999999999997</v>
      </c>
      <c r="J152" s="86">
        <v>-89</v>
      </c>
      <c r="K152" s="86">
        <v>5993</v>
      </c>
      <c r="L152" s="86">
        <v>5705</v>
      </c>
      <c r="M152" s="86">
        <v>5537</v>
      </c>
      <c r="N152" s="86">
        <v>6227</v>
      </c>
      <c r="O152" s="86">
        <v>876</v>
      </c>
      <c r="P152" s="86">
        <v>168</v>
      </c>
      <c r="Q152" s="86">
        <v>0</v>
      </c>
      <c r="R152" s="86">
        <v>0</v>
      </c>
      <c r="S152" s="86">
        <v>-104</v>
      </c>
      <c r="T152" s="86">
        <v>0</v>
      </c>
      <c r="U152" s="86">
        <v>0</v>
      </c>
      <c r="V152" s="140">
        <v>0</v>
      </c>
      <c r="W152" s="86">
        <v>-15</v>
      </c>
      <c r="X152" s="86">
        <v>0</v>
      </c>
      <c r="Y152" s="86">
        <v>89</v>
      </c>
      <c r="Z152" s="86">
        <v>0</v>
      </c>
      <c r="AA152" s="86">
        <v>0</v>
      </c>
      <c r="AB152" s="86">
        <v>-15</v>
      </c>
      <c r="AC152" s="86">
        <v>-15</v>
      </c>
      <c r="AD152" s="86">
        <v>-15</v>
      </c>
      <c r="AE152" s="86">
        <v>-15</v>
      </c>
      <c r="AF152" s="86">
        <v>-15</v>
      </c>
      <c r="AG152" s="86">
        <v>-14</v>
      </c>
      <c r="AH152" s="79">
        <v>6.9</v>
      </c>
      <c r="AI152" s="92">
        <f t="shared" si="2"/>
        <v>940</v>
      </c>
    </row>
    <row r="153" spans="1:35" ht="22.5">
      <c r="A153" s="51" t="s">
        <v>288</v>
      </c>
      <c r="B153" s="86">
        <v>0</v>
      </c>
      <c r="C153" s="86">
        <v>0</v>
      </c>
      <c r="D153" s="86">
        <v>92</v>
      </c>
      <c r="E153" s="85">
        <v>94</v>
      </c>
      <c r="F153" s="86">
        <v>54629</v>
      </c>
      <c r="G153" s="86">
        <v>43437</v>
      </c>
      <c r="H153" s="86">
        <v>14301</v>
      </c>
      <c r="I153" s="86">
        <v>161.22000000000048</v>
      </c>
      <c r="J153" s="86">
        <v>-3109</v>
      </c>
      <c r="K153" s="86">
        <v>60114</v>
      </c>
      <c r="L153" s="86">
        <v>49621</v>
      </c>
      <c r="M153" s="86">
        <v>46439</v>
      </c>
      <c r="N153" s="86">
        <v>64814</v>
      </c>
      <c r="O153" s="86">
        <v>12995</v>
      </c>
      <c r="P153" s="86">
        <v>1648</v>
      </c>
      <c r="Q153" s="86">
        <v>0</v>
      </c>
      <c r="R153" s="86">
        <v>0</v>
      </c>
      <c r="S153" s="86">
        <v>-3451</v>
      </c>
      <c r="T153" s="86">
        <v>0</v>
      </c>
      <c r="U153" s="86">
        <v>0</v>
      </c>
      <c r="V153" s="140">
        <v>0</v>
      </c>
      <c r="W153" s="86">
        <v>-342</v>
      </c>
      <c r="X153" s="86">
        <v>0</v>
      </c>
      <c r="Y153" s="86">
        <v>3109</v>
      </c>
      <c r="Z153" s="86">
        <v>0</v>
      </c>
      <c r="AA153" s="86">
        <v>0</v>
      </c>
      <c r="AB153" s="86">
        <v>-342</v>
      </c>
      <c r="AC153" s="86">
        <v>-342</v>
      </c>
      <c r="AD153" s="86">
        <v>-342</v>
      </c>
      <c r="AE153" s="86">
        <v>-342</v>
      </c>
      <c r="AF153" s="86">
        <v>-342</v>
      </c>
      <c r="AG153" s="86">
        <v>-1399</v>
      </c>
      <c r="AH153" s="79">
        <v>10.1</v>
      </c>
      <c r="AI153" s="92">
        <f t="shared" si="2"/>
        <v>11192</v>
      </c>
    </row>
    <row r="154" spans="1:35">
      <c r="A154" s="51" t="s">
        <v>289</v>
      </c>
      <c r="B154" s="86">
        <v>0</v>
      </c>
      <c r="C154" s="86">
        <v>0</v>
      </c>
      <c r="D154" s="86">
        <v>25</v>
      </c>
      <c r="E154" s="85">
        <v>27</v>
      </c>
      <c r="F154" s="86">
        <v>55106</v>
      </c>
      <c r="G154" s="86">
        <v>53340</v>
      </c>
      <c r="H154" s="86">
        <v>4416</v>
      </c>
      <c r="I154" s="86">
        <v>166.22000000000003</v>
      </c>
      <c r="J154" s="86">
        <v>-2650</v>
      </c>
      <c r="K154" s="86">
        <v>59697</v>
      </c>
      <c r="L154" s="86">
        <v>50774</v>
      </c>
      <c r="M154" s="86">
        <v>48260</v>
      </c>
      <c r="N154" s="86">
        <v>63178</v>
      </c>
      <c r="O154" s="86">
        <v>3063</v>
      </c>
      <c r="P154" s="86">
        <v>1647</v>
      </c>
      <c r="Q154" s="86">
        <v>0</v>
      </c>
      <c r="R154" s="86">
        <v>0</v>
      </c>
      <c r="S154" s="86">
        <v>-2944</v>
      </c>
      <c r="T154" s="86">
        <v>0</v>
      </c>
      <c r="U154" s="86">
        <v>0</v>
      </c>
      <c r="V154" s="140">
        <v>0</v>
      </c>
      <c r="W154" s="86">
        <v>-294</v>
      </c>
      <c r="X154" s="86">
        <v>0</v>
      </c>
      <c r="Y154" s="86">
        <v>2650</v>
      </c>
      <c r="Z154" s="86">
        <v>0</v>
      </c>
      <c r="AA154" s="86">
        <v>0</v>
      </c>
      <c r="AB154" s="86">
        <v>-294</v>
      </c>
      <c r="AC154" s="86">
        <v>-294</v>
      </c>
      <c r="AD154" s="86">
        <v>-294</v>
      </c>
      <c r="AE154" s="86">
        <v>-294</v>
      </c>
      <c r="AF154" s="86">
        <v>-294</v>
      </c>
      <c r="AG154" s="86">
        <v>-1180</v>
      </c>
      <c r="AH154" s="79">
        <v>10</v>
      </c>
      <c r="AI154" s="92">
        <f t="shared" si="2"/>
        <v>1766</v>
      </c>
    </row>
    <row r="155" spans="1:35">
      <c r="A155" s="51" t="s">
        <v>290</v>
      </c>
      <c r="B155" s="86">
        <v>0</v>
      </c>
      <c r="C155" s="86">
        <v>0</v>
      </c>
      <c r="D155" s="86">
        <v>0</v>
      </c>
      <c r="E155" s="85">
        <v>0</v>
      </c>
      <c r="F155" s="86">
        <v>0</v>
      </c>
      <c r="G155" s="86">
        <v>0</v>
      </c>
      <c r="H155" s="86">
        <v>0</v>
      </c>
      <c r="I155" s="86">
        <v>0</v>
      </c>
      <c r="J155" s="86">
        <v>0</v>
      </c>
      <c r="K155" s="86">
        <v>0</v>
      </c>
      <c r="L155" s="86">
        <v>0</v>
      </c>
      <c r="M155" s="86">
        <v>0</v>
      </c>
      <c r="N155" s="86">
        <v>0</v>
      </c>
      <c r="O155" s="86">
        <v>0</v>
      </c>
      <c r="P155" s="86">
        <v>0</v>
      </c>
      <c r="Q155" s="86">
        <v>0</v>
      </c>
      <c r="R155" s="86">
        <v>0</v>
      </c>
      <c r="S155" s="86">
        <v>0</v>
      </c>
      <c r="T155" s="86">
        <v>0</v>
      </c>
      <c r="U155" s="86">
        <v>0</v>
      </c>
      <c r="V155" s="140">
        <v>0</v>
      </c>
      <c r="W155" s="86">
        <v>0</v>
      </c>
      <c r="X155" s="86">
        <v>0</v>
      </c>
      <c r="Y155" s="86">
        <v>0</v>
      </c>
      <c r="Z155" s="86">
        <v>0</v>
      </c>
      <c r="AA155" s="86">
        <v>0</v>
      </c>
      <c r="AB155" s="86">
        <v>0</v>
      </c>
      <c r="AC155" s="86">
        <v>0</v>
      </c>
      <c r="AD155" s="86">
        <v>0</v>
      </c>
      <c r="AE155" s="86">
        <v>0</v>
      </c>
      <c r="AF155" s="86">
        <v>0</v>
      </c>
      <c r="AG155" s="86">
        <v>0</v>
      </c>
      <c r="AH155" s="79">
        <v>1</v>
      </c>
      <c r="AI155" s="92">
        <f t="shared" si="2"/>
        <v>0</v>
      </c>
    </row>
    <row r="156" spans="1:35">
      <c r="A156" s="51" t="s">
        <v>291</v>
      </c>
      <c r="B156" s="86">
        <v>0</v>
      </c>
      <c r="C156" s="86">
        <v>0</v>
      </c>
      <c r="D156" s="86">
        <v>10</v>
      </c>
      <c r="E156" s="85">
        <v>10</v>
      </c>
      <c r="F156" s="86">
        <v>2357</v>
      </c>
      <c r="G156" s="86">
        <v>1241</v>
      </c>
      <c r="H156" s="86">
        <v>1347</v>
      </c>
      <c r="I156" s="86">
        <v>0</v>
      </c>
      <c r="J156" s="86">
        <v>-231</v>
      </c>
      <c r="K156" s="86">
        <v>2759</v>
      </c>
      <c r="L156" s="86">
        <v>1990</v>
      </c>
      <c r="M156" s="86">
        <v>1774</v>
      </c>
      <c r="N156" s="86">
        <v>3071</v>
      </c>
      <c r="O156" s="86">
        <v>1297</v>
      </c>
      <c r="P156" s="86">
        <v>74</v>
      </c>
      <c r="Q156" s="86">
        <v>0</v>
      </c>
      <c r="R156" s="86">
        <v>0</v>
      </c>
      <c r="S156" s="86">
        <v>-255</v>
      </c>
      <c r="T156" s="86">
        <v>0</v>
      </c>
      <c r="U156" s="86">
        <v>0</v>
      </c>
      <c r="V156" s="140">
        <v>0</v>
      </c>
      <c r="W156" s="86">
        <v>-24</v>
      </c>
      <c r="X156" s="86">
        <v>0</v>
      </c>
      <c r="Y156" s="86">
        <v>231</v>
      </c>
      <c r="Z156" s="86">
        <v>0</v>
      </c>
      <c r="AA156" s="86">
        <v>0</v>
      </c>
      <c r="AB156" s="86">
        <v>-24</v>
      </c>
      <c r="AC156" s="86">
        <v>-24</v>
      </c>
      <c r="AD156" s="86">
        <v>-24</v>
      </c>
      <c r="AE156" s="86">
        <v>-24</v>
      </c>
      <c r="AF156" s="86">
        <v>-24</v>
      </c>
      <c r="AG156" s="86">
        <v>-111</v>
      </c>
      <c r="AH156" s="79">
        <v>10.5</v>
      </c>
      <c r="AI156" s="92">
        <f t="shared" si="2"/>
        <v>1116</v>
      </c>
    </row>
    <row r="157" spans="1:35">
      <c r="A157" s="51" t="s">
        <v>292</v>
      </c>
      <c r="B157" s="86">
        <v>0</v>
      </c>
      <c r="C157" s="86">
        <v>0</v>
      </c>
      <c r="D157" s="86">
        <v>11</v>
      </c>
      <c r="E157" s="85">
        <v>16</v>
      </c>
      <c r="F157" s="86">
        <v>37323</v>
      </c>
      <c r="G157" s="86">
        <v>33640</v>
      </c>
      <c r="H157" s="86">
        <v>5015</v>
      </c>
      <c r="I157" s="86">
        <v>259.58000000000004</v>
      </c>
      <c r="J157" s="86">
        <v>-1332</v>
      </c>
      <c r="K157" s="86">
        <v>39681</v>
      </c>
      <c r="L157" s="86">
        <v>35102</v>
      </c>
      <c r="M157" s="86">
        <v>33438</v>
      </c>
      <c r="N157" s="86">
        <v>41903</v>
      </c>
      <c r="O157" s="86">
        <v>4067</v>
      </c>
      <c r="P157" s="86">
        <v>1101</v>
      </c>
      <c r="Q157" s="86">
        <v>0</v>
      </c>
      <c r="R157" s="86">
        <v>0</v>
      </c>
      <c r="S157" s="86">
        <v>-1485</v>
      </c>
      <c r="T157" s="86">
        <v>0</v>
      </c>
      <c r="U157" s="86">
        <v>0</v>
      </c>
      <c r="V157" s="140">
        <v>0</v>
      </c>
      <c r="W157" s="86">
        <v>-153</v>
      </c>
      <c r="X157" s="86">
        <v>0</v>
      </c>
      <c r="Y157" s="86">
        <v>1332</v>
      </c>
      <c r="Z157" s="86">
        <v>0</v>
      </c>
      <c r="AA157" s="86">
        <v>0</v>
      </c>
      <c r="AB157" s="86">
        <v>-153</v>
      </c>
      <c r="AC157" s="86">
        <v>-153</v>
      </c>
      <c r="AD157" s="86">
        <v>-153</v>
      </c>
      <c r="AE157" s="86">
        <v>-153</v>
      </c>
      <c r="AF157" s="86">
        <v>-153</v>
      </c>
      <c r="AG157" s="86">
        <v>-567</v>
      </c>
      <c r="AH157" s="79">
        <v>9.6999999999999993</v>
      </c>
      <c r="AI157" s="92">
        <f t="shared" si="2"/>
        <v>3683</v>
      </c>
    </row>
    <row r="158" spans="1:35">
      <c r="A158" s="51" t="s">
        <v>293</v>
      </c>
      <c r="B158" s="86">
        <v>0</v>
      </c>
      <c r="C158" s="86">
        <v>0</v>
      </c>
      <c r="D158" s="86">
        <v>0</v>
      </c>
      <c r="E158" s="85">
        <v>0</v>
      </c>
      <c r="F158" s="86">
        <v>0</v>
      </c>
      <c r="G158" s="86">
        <v>0</v>
      </c>
      <c r="H158" s="86">
        <v>0</v>
      </c>
      <c r="I158" s="86">
        <v>0</v>
      </c>
      <c r="J158" s="86">
        <v>0</v>
      </c>
      <c r="K158" s="86">
        <v>0</v>
      </c>
      <c r="L158" s="86">
        <v>0</v>
      </c>
      <c r="M158" s="86">
        <v>0</v>
      </c>
      <c r="N158" s="86">
        <v>0</v>
      </c>
      <c r="O158" s="86">
        <v>0</v>
      </c>
      <c r="P158" s="86">
        <v>0</v>
      </c>
      <c r="Q158" s="86">
        <v>0</v>
      </c>
      <c r="R158" s="86">
        <v>0</v>
      </c>
      <c r="S158" s="86">
        <v>0</v>
      </c>
      <c r="T158" s="86">
        <v>0</v>
      </c>
      <c r="U158" s="86">
        <v>0</v>
      </c>
      <c r="V158" s="140">
        <v>0</v>
      </c>
      <c r="W158" s="86">
        <v>0</v>
      </c>
      <c r="X158" s="86">
        <v>0</v>
      </c>
      <c r="Y158" s="86">
        <v>0</v>
      </c>
      <c r="Z158" s="86">
        <v>0</v>
      </c>
      <c r="AA158" s="86">
        <v>0</v>
      </c>
      <c r="AB158" s="86">
        <v>0</v>
      </c>
      <c r="AC158" s="86">
        <v>0</v>
      </c>
      <c r="AD158" s="86">
        <v>0</v>
      </c>
      <c r="AE158" s="86">
        <v>0</v>
      </c>
      <c r="AF158" s="86">
        <v>0</v>
      </c>
      <c r="AG158" s="86">
        <v>0</v>
      </c>
      <c r="AH158" s="79">
        <v>1</v>
      </c>
      <c r="AI158" s="92">
        <f t="shared" si="2"/>
        <v>0</v>
      </c>
    </row>
    <row r="159" spans="1:35">
      <c r="A159" s="51" t="s">
        <v>294</v>
      </c>
      <c r="B159" s="86">
        <v>0</v>
      </c>
      <c r="C159" s="86">
        <v>0</v>
      </c>
      <c r="D159" s="86">
        <v>61</v>
      </c>
      <c r="E159" s="85">
        <v>81</v>
      </c>
      <c r="F159" s="86">
        <v>102858</v>
      </c>
      <c r="G159" s="86">
        <v>95926</v>
      </c>
      <c r="H159" s="86">
        <v>11718</v>
      </c>
      <c r="I159" s="86">
        <v>380.24</v>
      </c>
      <c r="J159" s="86">
        <v>-4786</v>
      </c>
      <c r="K159" s="86">
        <v>111473</v>
      </c>
      <c r="L159" s="86">
        <v>94870</v>
      </c>
      <c r="M159" s="86">
        <v>90060</v>
      </c>
      <c r="N159" s="86">
        <v>118140</v>
      </c>
      <c r="O159" s="86">
        <v>9319</v>
      </c>
      <c r="P159" s="86">
        <v>3073</v>
      </c>
      <c r="Q159" s="86">
        <v>0</v>
      </c>
      <c r="R159" s="86">
        <v>0</v>
      </c>
      <c r="S159" s="86">
        <v>-5460</v>
      </c>
      <c r="T159" s="86">
        <v>0</v>
      </c>
      <c r="U159" s="86">
        <v>0</v>
      </c>
      <c r="V159" s="140">
        <v>0</v>
      </c>
      <c r="W159" s="86">
        <v>-674</v>
      </c>
      <c r="X159" s="86">
        <v>0</v>
      </c>
      <c r="Y159" s="86">
        <v>4786</v>
      </c>
      <c r="Z159" s="86">
        <v>0</v>
      </c>
      <c r="AA159" s="86">
        <v>0</v>
      </c>
      <c r="AB159" s="86">
        <v>-674</v>
      </c>
      <c r="AC159" s="86">
        <v>-674</v>
      </c>
      <c r="AD159" s="86">
        <v>-674</v>
      </c>
      <c r="AE159" s="86">
        <v>-674</v>
      </c>
      <c r="AF159" s="86">
        <v>-674</v>
      </c>
      <c r="AG159" s="86">
        <v>-1416</v>
      </c>
      <c r="AH159" s="79">
        <v>8.1</v>
      </c>
      <c r="AI159" s="92">
        <f t="shared" si="2"/>
        <v>6932</v>
      </c>
    </row>
    <row r="160" spans="1:35">
      <c r="A160" s="51" t="s">
        <v>295</v>
      </c>
      <c r="B160" s="86">
        <v>0</v>
      </c>
      <c r="C160" s="86">
        <v>0</v>
      </c>
      <c r="D160" s="86">
        <v>15</v>
      </c>
      <c r="E160" s="85">
        <v>17</v>
      </c>
      <c r="F160" s="86">
        <v>46415</v>
      </c>
      <c r="G160" s="86">
        <v>42342</v>
      </c>
      <c r="H160" s="86">
        <v>5580</v>
      </c>
      <c r="I160" s="86">
        <v>73.199999999999989</v>
      </c>
      <c r="J160" s="86">
        <v>-1507</v>
      </c>
      <c r="K160" s="86">
        <v>49045</v>
      </c>
      <c r="L160" s="86">
        <v>43776</v>
      </c>
      <c r="M160" s="86">
        <v>41659</v>
      </c>
      <c r="N160" s="86">
        <v>51759</v>
      </c>
      <c r="O160" s="86">
        <v>4403</v>
      </c>
      <c r="P160" s="86">
        <v>1365</v>
      </c>
      <c r="Q160" s="86">
        <v>0</v>
      </c>
      <c r="R160" s="86">
        <v>0</v>
      </c>
      <c r="S160" s="86">
        <v>-1695</v>
      </c>
      <c r="T160" s="86">
        <v>0</v>
      </c>
      <c r="U160" s="86">
        <v>0</v>
      </c>
      <c r="V160" s="140">
        <v>0</v>
      </c>
      <c r="W160" s="86">
        <v>-188</v>
      </c>
      <c r="X160" s="86">
        <v>0</v>
      </c>
      <c r="Y160" s="86">
        <v>1507</v>
      </c>
      <c r="Z160" s="86">
        <v>0</v>
      </c>
      <c r="AA160" s="86">
        <v>0</v>
      </c>
      <c r="AB160" s="86">
        <v>-188</v>
      </c>
      <c r="AC160" s="86">
        <v>-188</v>
      </c>
      <c r="AD160" s="86">
        <v>-188</v>
      </c>
      <c r="AE160" s="86">
        <v>-188</v>
      </c>
      <c r="AF160" s="86">
        <v>-188</v>
      </c>
      <c r="AG160" s="86">
        <v>-567</v>
      </c>
      <c r="AH160" s="79">
        <v>9</v>
      </c>
      <c r="AI160" s="92">
        <f t="shared" si="2"/>
        <v>4073</v>
      </c>
    </row>
    <row r="161" spans="1:35">
      <c r="A161" s="51" t="s">
        <v>296</v>
      </c>
      <c r="B161" s="86">
        <v>0</v>
      </c>
      <c r="C161" s="86">
        <v>0</v>
      </c>
      <c r="D161" s="86">
        <v>4</v>
      </c>
      <c r="E161" s="85">
        <v>7</v>
      </c>
      <c r="F161" s="86">
        <v>55071</v>
      </c>
      <c r="G161" s="86">
        <v>54188</v>
      </c>
      <c r="H161" s="86">
        <v>5095</v>
      </c>
      <c r="I161" s="86">
        <v>0</v>
      </c>
      <c r="J161" s="86">
        <v>-4212</v>
      </c>
      <c r="K161" s="86">
        <v>62232</v>
      </c>
      <c r="L161" s="86">
        <v>48497</v>
      </c>
      <c r="M161" s="86">
        <v>45101</v>
      </c>
      <c r="N161" s="86">
        <v>67451</v>
      </c>
      <c r="O161" s="86">
        <v>3736</v>
      </c>
      <c r="P161" s="86">
        <v>1691</v>
      </c>
      <c r="Q161" s="86">
        <v>0</v>
      </c>
      <c r="R161" s="86">
        <v>0</v>
      </c>
      <c r="S161" s="86">
        <v>-4544</v>
      </c>
      <c r="T161" s="86">
        <v>0</v>
      </c>
      <c r="U161" s="86">
        <v>0</v>
      </c>
      <c r="V161" s="140">
        <v>0</v>
      </c>
      <c r="W161" s="86">
        <v>-332</v>
      </c>
      <c r="X161" s="86">
        <v>0</v>
      </c>
      <c r="Y161" s="86">
        <v>4212</v>
      </c>
      <c r="Z161" s="86">
        <v>0</v>
      </c>
      <c r="AA161" s="86">
        <v>0</v>
      </c>
      <c r="AB161" s="86">
        <v>-332</v>
      </c>
      <c r="AC161" s="86">
        <v>-332</v>
      </c>
      <c r="AD161" s="86">
        <v>-332</v>
      </c>
      <c r="AE161" s="86">
        <v>-332</v>
      </c>
      <c r="AF161" s="86">
        <v>-332</v>
      </c>
      <c r="AG161" s="86">
        <v>-2552</v>
      </c>
      <c r="AH161" s="79">
        <v>13.7</v>
      </c>
      <c r="AI161" s="92">
        <f t="shared" si="2"/>
        <v>883</v>
      </c>
    </row>
    <row r="162" spans="1:35">
      <c r="A162" s="51" t="s">
        <v>297</v>
      </c>
      <c r="B162" s="86">
        <v>0</v>
      </c>
      <c r="C162" s="86">
        <v>0</v>
      </c>
      <c r="D162" s="86">
        <v>14</v>
      </c>
      <c r="E162" s="85">
        <v>15</v>
      </c>
      <c r="F162" s="86">
        <v>19153</v>
      </c>
      <c r="G162" s="86">
        <v>17204</v>
      </c>
      <c r="H162" s="86">
        <v>2511</v>
      </c>
      <c r="I162" s="86">
        <v>37.77000000000001</v>
      </c>
      <c r="J162" s="86">
        <v>-562</v>
      </c>
      <c r="K162" s="86">
        <v>20194</v>
      </c>
      <c r="L162" s="86">
        <v>18145</v>
      </c>
      <c r="M162" s="86">
        <v>17381</v>
      </c>
      <c r="N162" s="86">
        <v>21142</v>
      </c>
      <c r="O162" s="86">
        <v>2021</v>
      </c>
      <c r="P162" s="86">
        <v>561</v>
      </c>
      <c r="Q162" s="86">
        <v>0</v>
      </c>
      <c r="R162" s="86">
        <v>0</v>
      </c>
      <c r="S162" s="86">
        <v>-633</v>
      </c>
      <c r="T162" s="86">
        <v>0</v>
      </c>
      <c r="U162" s="86">
        <v>0</v>
      </c>
      <c r="V162" s="140">
        <v>0</v>
      </c>
      <c r="W162" s="86">
        <v>-71</v>
      </c>
      <c r="X162" s="86">
        <v>0</v>
      </c>
      <c r="Y162" s="86">
        <v>562</v>
      </c>
      <c r="Z162" s="86">
        <v>0</v>
      </c>
      <c r="AA162" s="86">
        <v>0</v>
      </c>
      <c r="AB162" s="86">
        <v>-71</v>
      </c>
      <c r="AC162" s="86">
        <v>-71</v>
      </c>
      <c r="AD162" s="86">
        <v>-71</v>
      </c>
      <c r="AE162" s="86">
        <v>-71</v>
      </c>
      <c r="AF162" s="86">
        <v>-71</v>
      </c>
      <c r="AG162" s="86">
        <v>-207</v>
      </c>
      <c r="AH162" s="79">
        <v>8.9</v>
      </c>
      <c r="AI162" s="92">
        <f t="shared" si="2"/>
        <v>1949</v>
      </c>
    </row>
    <row r="163" spans="1:35">
      <c r="A163" s="51" t="s">
        <v>298</v>
      </c>
      <c r="B163" s="86">
        <v>4</v>
      </c>
      <c r="C163" s="86">
        <v>0</v>
      </c>
      <c r="D163" s="86">
        <v>274</v>
      </c>
      <c r="E163" s="85">
        <v>297</v>
      </c>
      <c r="F163" s="86">
        <v>2563250</v>
      </c>
      <c r="G163" s="86">
        <v>2514087</v>
      </c>
      <c r="H163" s="86">
        <v>215625</v>
      </c>
      <c r="I163" s="86">
        <v>45041.919999999976</v>
      </c>
      <c r="J163" s="86">
        <v>-131670</v>
      </c>
      <c r="K163" s="86">
        <v>2794492</v>
      </c>
      <c r="L163" s="86">
        <v>2345085</v>
      </c>
      <c r="M163" s="86">
        <v>2227237</v>
      </c>
      <c r="N163" s="86">
        <v>2965810</v>
      </c>
      <c r="O163" s="86">
        <v>153210</v>
      </c>
      <c r="P163" s="86">
        <v>77377</v>
      </c>
      <c r="Q163" s="86">
        <v>0</v>
      </c>
      <c r="R163" s="86">
        <v>0</v>
      </c>
      <c r="S163" s="86">
        <v>-146632</v>
      </c>
      <c r="T163" s="86">
        <v>34792</v>
      </c>
      <c r="U163" s="86">
        <v>0</v>
      </c>
      <c r="V163" s="140">
        <v>0</v>
      </c>
      <c r="W163" s="86">
        <v>-14962</v>
      </c>
      <c r="X163" s="86">
        <v>0</v>
      </c>
      <c r="Y163" s="86">
        <v>131670</v>
      </c>
      <c r="Z163" s="86">
        <v>0</v>
      </c>
      <c r="AA163" s="86">
        <v>0</v>
      </c>
      <c r="AB163" s="86">
        <v>-14962</v>
      </c>
      <c r="AC163" s="86">
        <v>-14962</v>
      </c>
      <c r="AD163" s="86">
        <v>-14962</v>
      </c>
      <c r="AE163" s="86">
        <v>-14962</v>
      </c>
      <c r="AF163" s="86">
        <v>-14962</v>
      </c>
      <c r="AG163" s="86">
        <v>-56860</v>
      </c>
      <c r="AH163" s="79">
        <v>9.8000000000000007</v>
      </c>
      <c r="AI163" s="92">
        <f t="shared" si="2"/>
        <v>49163</v>
      </c>
    </row>
    <row r="164" spans="1:35">
      <c r="A164" s="51" t="s">
        <v>299</v>
      </c>
      <c r="B164" s="86">
        <v>0</v>
      </c>
      <c r="C164" s="86">
        <v>0</v>
      </c>
      <c r="D164" s="86">
        <v>0</v>
      </c>
      <c r="E164" s="85">
        <v>0</v>
      </c>
      <c r="F164" s="86">
        <v>0</v>
      </c>
      <c r="G164" s="86">
        <v>0</v>
      </c>
      <c r="H164" s="86">
        <v>0</v>
      </c>
      <c r="I164" s="86">
        <v>0</v>
      </c>
      <c r="J164" s="86">
        <v>0</v>
      </c>
      <c r="K164" s="86">
        <v>0</v>
      </c>
      <c r="L164" s="86">
        <v>0</v>
      </c>
      <c r="M164" s="86">
        <v>0</v>
      </c>
      <c r="N164" s="86">
        <v>0</v>
      </c>
      <c r="O164" s="86">
        <v>0</v>
      </c>
      <c r="P164" s="86">
        <v>0</v>
      </c>
      <c r="Q164" s="86">
        <v>0</v>
      </c>
      <c r="R164" s="86">
        <v>0</v>
      </c>
      <c r="S164" s="86">
        <v>0</v>
      </c>
      <c r="T164" s="86">
        <v>0</v>
      </c>
      <c r="U164" s="86">
        <v>0</v>
      </c>
      <c r="V164" s="140">
        <v>0</v>
      </c>
      <c r="W164" s="86">
        <v>0</v>
      </c>
      <c r="X164" s="86">
        <v>0</v>
      </c>
      <c r="Y164" s="86">
        <v>0</v>
      </c>
      <c r="Z164" s="86">
        <v>0</v>
      </c>
      <c r="AA164" s="86">
        <v>0</v>
      </c>
      <c r="AB164" s="86">
        <v>0</v>
      </c>
      <c r="AC164" s="86">
        <v>0</v>
      </c>
      <c r="AD164" s="86">
        <v>0</v>
      </c>
      <c r="AE164" s="86">
        <v>0</v>
      </c>
      <c r="AF164" s="86">
        <v>0</v>
      </c>
      <c r="AG164" s="86">
        <v>0</v>
      </c>
      <c r="AH164" s="79">
        <v>1</v>
      </c>
      <c r="AI164" s="92">
        <f t="shared" si="2"/>
        <v>0</v>
      </c>
    </row>
    <row r="165" spans="1:35">
      <c r="A165" s="51" t="s">
        <v>300</v>
      </c>
      <c r="B165" s="86">
        <v>0</v>
      </c>
      <c r="C165" s="86">
        <v>0</v>
      </c>
      <c r="D165" s="86">
        <v>13</v>
      </c>
      <c r="E165" s="85">
        <v>13</v>
      </c>
      <c r="F165" s="86">
        <v>59872</v>
      </c>
      <c r="G165" s="86">
        <v>58646</v>
      </c>
      <c r="H165" s="86">
        <v>4984</v>
      </c>
      <c r="I165" s="86">
        <v>271.97999999999979</v>
      </c>
      <c r="J165" s="86">
        <v>-3758</v>
      </c>
      <c r="K165" s="86">
        <v>66381</v>
      </c>
      <c r="L165" s="86">
        <v>53687</v>
      </c>
      <c r="M165" s="86">
        <v>50716</v>
      </c>
      <c r="N165" s="86">
        <v>70871</v>
      </c>
      <c r="O165" s="86">
        <v>3555</v>
      </c>
      <c r="P165" s="86">
        <v>1816</v>
      </c>
      <c r="Q165" s="86">
        <v>0</v>
      </c>
      <c r="R165" s="86">
        <v>0</v>
      </c>
      <c r="S165" s="86">
        <v>-4145</v>
      </c>
      <c r="T165" s="86">
        <v>0</v>
      </c>
      <c r="U165" s="86">
        <v>0</v>
      </c>
      <c r="V165" s="140">
        <v>0</v>
      </c>
      <c r="W165" s="86">
        <v>-387</v>
      </c>
      <c r="X165" s="86">
        <v>0</v>
      </c>
      <c r="Y165" s="86">
        <v>3758</v>
      </c>
      <c r="Z165" s="86">
        <v>0</v>
      </c>
      <c r="AA165" s="86">
        <v>0</v>
      </c>
      <c r="AB165" s="86">
        <v>-387</v>
      </c>
      <c r="AC165" s="86">
        <v>-387</v>
      </c>
      <c r="AD165" s="86">
        <v>-387</v>
      </c>
      <c r="AE165" s="86">
        <v>-387</v>
      </c>
      <c r="AF165" s="86">
        <v>-387</v>
      </c>
      <c r="AG165" s="86">
        <v>-1823</v>
      </c>
      <c r="AH165" s="79">
        <v>10.7</v>
      </c>
      <c r="AI165" s="92">
        <f t="shared" si="2"/>
        <v>1226</v>
      </c>
    </row>
    <row r="166" spans="1:35">
      <c r="A166" s="51" t="s">
        <v>301</v>
      </c>
      <c r="B166" s="86">
        <v>0</v>
      </c>
      <c r="C166" s="86">
        <v>0</v>
      </c>
      <c r="D166" s="86">
        <v>4</v>
      </c>
      <c r="E166" s="85">
        <v>5</v>
      </c>
      <c r="F166" s="86">
        <v>13265</v>
      </c>
      <c r="G166" s="86">
        <v>12047</v>
      </c>
      <c r="H166" s="86">
        <v>1627</v>
      </c>
      <c r="I166" s="86">
        <v>138.47000000000003</v>
      </c>
      <c r="J166" s="86">
        <v>-409</v>
      </c>
      <c r="K166" s="86">
        <v>14013</v>
      </c>
      <c r="L166" s="86">
        <v>12534</v>
      </c>
      <c r="M166" s="86">
        <v>11928</v>
      </c>
      <c r="N166" s="86">
        <v>14735</v>
      </c>
      <c r="O166" s="86">
        <v>1301</v>
      </c>
      <c r="P166" s="86">
        <v>390</v>
      </c>
      <c r="Q166" s="86">
        <v>0</v>
      </c>
      <c r="R166" s="86">
        <v>0</v>
      </c>
      <c r="S166" s="86">
        <v>-473</v>
      </c>
      <c r="T166" s="86">
        <v>0</v>
      </c>
      <c r="U166" s="86">
        <v>0</v>
      </c>
      <c r="V166" s="140">
        <v>0</v>
      </c>
      <c r="W166" s="86">
        <v>-64</v>
      </c>
      <c r="X166" s="86">
        <v>0</v>
      </c>
      <c r="Y166" s="86">
        <v>409</v>
      </c>
      <c r="Z166" s="86">
        <v>0</v>
      </c>
      <c r="AA166" s="86">
        <v>0</v>
      </c>
      <c r="AB166" s="86">
        <v>-64</v>
      </c>
      <c r="AC166" s="86">
        <v>-64</v>
      </c>
      <c r="AD166" s="86">
        <v>-64</v>
      </c>
      <c r="AE166" s="86">
        <v>-64</v>
      </c>
      <c r="AF166" s="86">
        <v>-64</v>
      </c>
      <c r="AG166" s="86">
        <v>-89</v>
      </c>
      <c r="AH166" s="79">
        <v>7.4</v>
      </c>
      <c r="AI166" s="92">
        <f t="shared" si="2"/>
        <v>1218</v>
      </c>
    </row>
    <row r="167" spans="1:35">
      <c r="A167" s="51" t="s">
        <v>302</v>
      </c>
      <c r="B167" s="86">
        <v>1</v>
      </c>
      <c r="C167" s="86">
        <v>0</v>
      </c>
      <c r="D167" s="86">
        <v>34</v>
      </c>
      <c r="E167" s="85">
        <v>34</v>
      </c>
      <c r="F167" s="86">
        <v>229278</v>
      </c>
      <c r="G167" s="86">
        <v>231711</v>
      </c>
      <c r="H167" s="86">
        <v>20557</v>
      </c>
      <c r="I167" s="86">
        <v>14495.1</v>
      </c>
      <c r="J167" s="86">
        <v>-10643</v>
      </c>
      <c r="K167" s="86">
        <v>248091</v>
      </c>
      <c r="L167" s="86">
        <v>211870</v>
      </c>
      <c r="M167" s="86">
        <v>202808</v>
      </c>
      <c r="N167" s="86">
        <v>261318</v>
      </c>
      <c r="O167" s="86">
        <v>14699</v>
      </c>
      <c r="P167" s="86">
        <v>7015</v>
      </c>
      <c r="Q167" s="86">
        <v>0</v>
      </c>
      <c r="R167" s="86">
        <v>0</v>
      </c>
      <c r="S167" s="86">
        <v>-11800</v>
      </c>
      <c r="T167" s="86">
        <v>12347</v>
      </c>
      <c r="U167" s="86">
        <v>0</v>
      </c>
      <c r="V167" s="140">
        <v>0</v>
      </c>
      <c r="W167" s="86">
        <v>-1157</v>
      </c>
      <c r="X167" s="86">
        <v>0</v>
      </c>
      <c r="Y167" s="86">
        <v>10643</v>
      </c>
      <c r="Z167" s="86">
        <v>0</v>
      </c>
      <c r="AA167" s="86">
        <v>0</v>
      </c>
      <c r="AB167" s="86">
        <v>-1157</v>
      </c>
      <c r="AC167" s="86">
        <v>-1157</v>
      </c>
      <c r="AD167" s="86">
        <v>-1157</v>
      </c>
      <c r="AE167" s="86">
        <v>-1157</v>
      </c>
      <c r="AF167" s="86">
        <v>-1157</v>
      </c>
      <c r="AG167" s="86">
        <v>-4858</v>
      </c>
      <c r="AH167" s="79">
        <v>10.199999999999999</v>
      </c>
      <c r="AI167" s="92">
        <f t="shared" si="2"/>
        <v>-2433</v>
      </c>
    </row>
    <row r="168" spans="1:35">
      <c r="A168" s="51" t="s">
        <v>303</v>
      </c>
      <c r="B168" s="86">
        <v>0</v>
      </c>
      <c r="C168" s="86">
        <v>0</v>
      </c>
      <c r="D168" s="86">
        <v>74</v>
      </c>
      <c r="E168" s="85">
        <v>80</v>
      </c>
      <c r="F168" s="86">
        <v>81723</v>
      </c>
      <c r="G168" s="86">
        <v>71673</v>
      </c>
      <c r="H168" s="86">
        <v>13909</v>
      </c>
      <c r="I168" s="86">
        <v>1190.2600000000011</v>
      </c>
      <c r="J168" s="86">
        <v>-3859</v>
      </c>
      <c r="K168" s="86">
        <v>88355</v>
      </c>
      <c r="L168" s="86">
        <v>75411</v>
      </c>
      <c r="M168" s="86">
        <v>71247</v>
      </c>
      <c r="N168" s="86">
        <v>94434</v>
      </c>
      <c r="O168" s="86">
        <v>11893</v>
      </c>
      <c r="P168" s="86">
        <v>2440</v>
      </c>
      <c r="Q168" s="86">
        <v>0</v>
      </c>
      <c r="R168" s="86">
        <v>0</v>
      </c>
      <c r="S168" s="86">
        <v>-4283</v>
      </c>
      <c r="T168" s="86">
        <v>0</v>
      </c>
      <c r="U168" s="86">
        <v>0</v>
      </c>
      <c r="V168" s="140">
        <v>0</v>
      </c>
      <c r="W168" s="86">
        <v>-424</v>
      </c>
      <c r="X168" s="86">
        <v>0</v>
      </c>
      <c r="Y168" s="86">
        <v>3859</v>
      </c>
      <c r="Z168" s="86">
        <v>0</v>
      </c>
      <c r="AA168" s="86">
        <v>0</v>
      </c>
      <c r="AB168" s="86">
        <v>-424</v>
      </c>
      <c r="AC168" s="86">
        <v>-424</v>
      </c>
      <c r="AD168" s="86">
        <v>-424</v>
      </c>
      <c r="AE168" s="86">
        <v>-424</v>
      </c>
      <c r="AF168" s="86">
        <v>-424</v>
      </c>
      <c r="AG168" s="86">
        <v>-1739</v>
      </c>
      <c r="AH168" s="79">
        <v>10.1</v>
      </c>
      <c r="AI168" s="92">
        <f t="shared" si="2"/>
        <v>10050</v>
      </c>
    </row>
    <row r="169" spans="1:35" ht="22.5">
      <c r="A169" s="51" t="s">
        <v>304</v>
      </c>
      <c r="B169" s="86">
        <v>0</v>
      </c>
      <c r="C169" s="86">
        <v>0</v>
      </c>
      <c r="D169" s="86">
        <v>12</v>
      </c>
      <c r="E169" s="85">
        <v>13</v>
      </c>
      <c r="F169" s="86">
        <v>41337</v>
      </c>
      <c r="G169" s="86">
        <v>39228</v>
      </c>
      <c r="H169" s="86">
        <v>4181</v>
      </c>
      <c r="I169" s="86">
        <v>157.64999999999992</v>
      </c>
      <c r="J169" s="86">
        <v>-2072</v>
      </c>
      <c r="K169" s="86">
        <v>45028</v>
      </c>
      <c r="L169" s="86">
        <v>37788</v>
      </c>
      <c r="M169" s="86">
        <v>35821</v>
      </c>
      <c r="N169" s="86">
        <v>47804</v>
      </c>
      <c r="O169" s="86">
        <v>3189</v>
      </c>
      <c r="P169" s="86">
        <v>1239</v>
      </c>
      <c r="Q169" s="86">
        <v>0</v>
      </c>
      <c r="R169" s="86">
        <v>0</v>
      </c>
      <c r="S169" s="86">
        <v>-2319</v>
      </c>
      <c r="T169" s="86">
        <v>0</v>
      </c>
      <c r="U169" s="86">
        <v>0</v>
      </c>
      <c r="V169" s="140">
        <v>0</v>
      </c>
      <c r="W169" s="86">
        <v>-247</v>
      </c>
      <c r="X169" s="86">
        <v>0</v>
      </c>
      <c r="Y169" s="86">
        <v>2072</v>
      </c>
      <c r="Z169" s="86">
        <v>0</v>
      </c>
      <c r="AA169" s="86">
        <v>0</v>
      </c>
      <c r="AB169" s="86">
        <v>-247</v>
      </c>
      <c r="AC169" s="86">
        <v>-247</v>
      </c>
      <c r="AD169" s="86">
        <v>-247</v>
      </c>
      <c r="AE169" s="86">
        <v>-247</v>
      </c>
      <c r="AF169" s="86">
        <v>-247</v>
      </c>
      <c r="AG169" s="86">
        <v>-837</v>
      </c>
      <c r="AH169" s="79">
        <v>9.4</v>
      </c>
      <c r="AI169" s="92">
        <f t="shared" si="2"/>
        <v>2109</v>
      </c>
    </row>
    <row r="170" spans="1:35">
      <c r="A170" s="51" t="s">
        <v>305</v>
      </c>
      <c r="B170" s="86">
        <v>0</v>
      </c>
      <c r="C170" s="86">
        <v>0</v>
      </c>
      <c r="D170" s="86">
        <v>84</v>
      </c>
      <c r="E170" s="85">
        <v>89</v>
      </c>
      <c r="F170" s="86">
        <v>154954</v>
      </c>
      <c r="G170" s="86">
        <v>140727</v>
      </c>
      <c r="H170" s="86">
        <v>21027</v>
      </c>
      <c r="I170" s="86">
        <v>1926.8999999999978</v>
      </c>
      <c r="J170" s="86">
        <v>-6800</v>
      </c>
      <c r="K170" s="86">
        <v>167017</v>
      </c>
      <c r="L170" s="86">
        <v>143843</v>
      </c>
      <c r="M170" s="86">
        <v>136756</v>
      </c>
      <c r="N170" s="86">
        <v>177056</v>
      </c>
      <c r="O170" s="86">
        <v>17206</v>
      </c>
      <c r="P170" s="86">
        <v>4612</v>
      </c>
      <c r="Q170" s="86">
        <v>0</v>
      </c>
      <c r="R170" s="86">
        <v>0</v>
      </c>
      <c r="S170" s="86">
        <v>-7591</v>
      </c>
      <c r="T170" s="86">
        <v>0</v>
      </c>
      <c r="U170" s="86">
        <v>0</v>
      </c>
      <c r="V170" s="140">
        <v>0</v>
      </c>
      <c r="W170" s="86">
        <v>-791</v>
      </c>
      <c r="X170" s="86">
        <v>0</v>
      </c>
      <c r="Y170" s="86">
        <v>6800</v>
      </c>
      <c r="Z170" s="86">
        <v>0</v>
      </c>
      <c r="AA170" s="86">
        <v>0</v>
      </c>
      <c r="AB170" s="86">
        <v>-791</v>
      </c>
      <c r="AC170" s="86">
        <v>-791</v>
      </c>
      <c r="AD170" s="86">
        <v>-791</v>
      </c>
      <c r="AE170" s="86">
        <v>-791</v>
      </c>
      <c r="AF170" s="86">
        <v>-791</v>
      </c>
      <c r="AG170" s="86">
        <v>-2845</v>
      </c>
      <c r="AH170" s="79">
        <v>9.6</v>
      </c>
      <c r="AI170" s="92">
        <f t="shared" si="2"/>
        <v>14227</v>
      </c>
    </row>
    <row r="171" spans="1:35">
      <c r="A171" s="51" t="s">
        <v>306</v>
      </c>
      <c r="B171" s="86">
        <v>0</v>
      </c>
      <c r="C171" s="86">
        <v>0</v>
      </c>
      <c r="D171" s="86">
        <v>7</v>
      </c>
      <c r="E171" s="85">
        <v>7</v>
      </c>
      <c r="F171" s="86">
        <v>18077</v>
      </c>
      <c r="G171" s="86">
        <v>18014</v>
      </c>
      <c r="H171" s="86">
        <v>2077</v>
      </c>
      <c r="I171" s="86">
        <v>0</v>
      </c>
      <c r="J171" s="86">
        <v>-2014</v>
      </c>
      <c r="K171" s="86">
        <v>21503</v>
      </c>
      <c r="L171" s="86">
        <v>15075</v>
      </c>
      <c r="M171" s="86">
        <v>13943</v>
      </c>
      <c r="N171" s="86">
        <v>23447</v>
      </c>
      <c r="O171" s="86">
        <v>1680</v>
      </c>
      <c r="P171" s="86">
        <v>575</v>
      </c>
      <c r="Q171" s="86">
        <v>0</v>
      </c>
      <c r="R171" s="86">
        <v>0</v>
      </c>
      <c r="S171" s="86">
        <v>-2192</v>
      </c>
      <c r="T171" s="86">
        <v>0</v>
      </c>
      <c r="U171" s="86">
        <v>0</v>
      </c>
      <c r="V171" s="140">
        <v>0</v>
      </c>
      <c r="W171" s="86">
        <v>-178</v>
      </c>
      <c r="X171" s="86">
        <v>0</v>
      </c>
      <c r="Y171" s="86">
        <v>2014</v>
      </c>
      <c r="Z171" s="86">
        <v>0</v>
      </c>
      <c r="AA171" s="86">
        <v>0</v>
      </c>
      <c r="AB171" s="86">
        <v>-178</v>
      </c>
      <c r="AC171" s="86">
        <v>-178</v>
      </c>
      <c r="AD171" s="86">
        <v>-178</v>
      </c>
      <c r="AE171" s="86">
        <v>-178</v>
      </c>
      <c r="AF171" s="86">
        <v>-178</v>
      </c>
      <c r="AG171" s="86">
        <v>-1124</v>
      </c>
      <c r="AH171" s="79">
        <v>12.3</v>
      </c>
      <c r="AI171" s="92">
        <f t="shared" si="2"/>
        <v>63</v>
      </c>
    </row>
    <row r="172" spans="1:35">
      <c r="A172" s="51" t="s">
        <v>307</v>
      </c>
      <c r="B172" s="86">
        <v>0</v>
      </c>
      <c r="C172" s="86">
        <v>0</v>
      </c>
      <c r="D172" s="86">
        <v>5</v>
      </c>
      <c r="E172" s="85">
        <v>5</v>
      </c>
      <c r="F172" s="86">
        <v>9035</v>
      </c>
      <c r="G172" s="86">
        <v>8487</v>
      </c>
      <c r="H172" s="86">
        <v>1360</v>
      </c>
      <c r="I172" s="86">
        <v>0</v>
      </c>
      <c r="J172" s="86">
        <v>-812</v>
      </c>
      <c r="K172" s="86">
        <v>10373</v>
      </c>
      <c r="L172" s="86">
        <v>7815</v>
      </c>
      <c r="M172" s="86">
        <v>7206</v>
      </c>
      <c r="N172" s="86">
        <v>11393</v>
      </c>
      <c r="O172" s="86">
        <v>1145</v>
      </c>
      <c r="P172" s="86">
        <v>281</v>
      </c>
      <c r="Q172" s="86">
        <v>0</v>
      </c>
      <c r="R172" s="86">
        <v>0</v>
      </c>
      <c r="S172" s="86">
        <v>-878</v>
      </c>
      <c r="T172" s="86">
        <v>0</v>
      </c>
      <c r="U172" s="86">
        <v>0</v>
      </c>
      <c r="V172" s="140">
        <v>0</v>
      </c>
      <c r="W172" s="86">
        <v>-66</v>
      </c>
      <c r="X172" s="86">
        <v>0</v>
      </c>
      <c r="Y172" s="86">
        <v>812</v>
      </c>
      <c r="Z172" s="86">
        <v>0</v>
      </c>
      <c r="AA172" s="86">
        <v>0</v>
      </c>
      <c r="AB172" s="86">
        <v>-66</v>
      </c>
      <c r="AC172" s="86">
        <v>-66</v>
      </c>
      <c r="AD172" s="86">
        <v>-66</v>
      </c>
      <c r="AE172" s="86">
        <v>-66</v>
      </c>
      <c r="AF172" s="86">
        <v>-66</v>
      </c>
      <c r="AG172" s="86">
        <v>-482</v>
      </c>
      <c r="AH172" s="79">
        <v>13.3</v>
      </c>
      <c r="AI172" s="92">
        <f t="shared" si="2"/>
        <v>548</v>
      </c>
    </row>
    <row r="173" spans="1:35">
      <c r="A173" s="51" t="s">
        <v>308</v>
      </c>
      <c r="B173" s="86">
        <v>0</v>
      </c>
      <c r="C173" s="86">
        <v>0</v>
      </c>
      <c r="D173" s="86">
        <v>0</v>
      </c>
      <c r="E173" s="85">
        <v>0</v>
      </c>
      <c r="F173" s="86">
        <v>0</v>
      </c>
      <c r="G173" s="86">
        <v>0</v>
      </c>
      <c r="H173" s="86">
        <v>0</v>
      </c>
      <c r="I173" s="86">
        <v>0</v>
      </c>
      <c r="J173" s="86">
        <v>0</v>
      </c>
      <c r="K173" s="86">
        <v>0</v>
      </c>
      <c r="L173" s="86">
        <v>0</v>
      </c>
      <c r="M173" s="86">
        <v>0</v>
      </c>
      <c r="N173" s="86">
        <v>0</v>
      </c>
      <c r="O173" s="86">
        <v>0</v>
      </c>
      <c r="P173" s="86">
        <v>0</v>
      </c>
      <c r="Q173" s="86">
        <v>0</v>
      </c>
      <c r="R173" s="86">
        <v>0</v>
      </c>
      <c r="S173" s="86">
        <v>0</v>
      </c>
      <c r="T173" s="86">
        <v>0</v>
      </c>
      <c r="U173" s="86">
        <v>0</v>
      </c>
      <c r="V173" s="140">
        <v>0</v>
      </c>
      <c r="W173" s="86">
        <v>0</v>
      </c>
      <c r="X173" s="86">
        <v>0</v>
      </c>
      <c r="Y173" s="86">
        <v>0</v>
      </c>
      <c r="Z173" s="86">
        <v>0</v>
      </c>
      <c r="AA173" s="86">
        <v>0</v>
      </c>
      <c r="AB173" s="86">
        <v>0</v>
      </c>
      <c r="AC173" s="86">
        <v>0</v>
      </c>
      <c r="AD173" s="86">
        <v>0</v>
      </c>
      <c r="AE173" s="86">
        <v>0</v>
      </c>
      <c r="AF173" s="86">
        <v>0</v>
      </c>
      <c r="AG173" s="86">
        <v>0</v>
      </c>
      <c r="AH173" s="79">
        <v>1</v>
      </c>
      <c r="AI173" s="92">
        <f t="shared" si="2"/>
        <v>0</v>
      </c>
    </row>
    <row r="174" spans="1:35">
      <c r="A174" s="51" t="s">
        <v>309</v>
      </c>
      <c r="B174" s="86">
        <v>0</v>
      </c>
      <c r="C174" s="86">
        <v>0</v>
      </c>
      <c r="D174" s="86">
        <v>4</v>
      </c>
      <c r="E174" s="85">
        <v>5</v>
      </c>
      <c r="F174" s="86">
        <v>2092</v>
      </c>
      <c r="G174" s="86">
        <v>1681</v>
      </c>
      <c r="H174" s="86">
        <v>550</v>
      </c>
      <c r="I174" s="86">
        <v>0</v>
      </c>
      <c r="J174" s="86">
        <v>-139</v>
      </c>
      <c r="K174" s="86">
        <v>2343</v>
      </c>
      <c r="L174" s="86">
        <v>1841</v>
      </c>
      <c r="M174" s="86">
        <v>1695</v>
      </c>
      <c r="N174" s="86">
        <v>2590</v>
      </c>
      <c r="O174" s="86">
        <v>500</v>
      </c>
      <c r="P174" s="86">
        <v>64</v>
      </c>
      <c r="Q174" s="86">
        <v>0</v>
      </c>
      <c r="R174" s="86">
        <v>0</v>
      </c>
      <c r="S174" s="86">
        <v>-153</v>
      </c>
      <c r="T174" s="86">
        <v>0</v>
      </c>
      <c r="U174" s="86">
        <v>0</v>
      </c>
      <c r="V174" s="140">
        <v>0</v>
      </c>
      <c r="W174" s="86">
        <v>-14</v>
      </c>
      <c r="X174" s="86">
        <v>0</v>
      </c>
      <c r="Y174" s="86">
        <v>139</v>
      </c>
      <c r="Z174" s="86">
        <v>0</v>
      </c>
      <c r="AA174" s="86">
        <v>0</v>
      </c>
      <c r="AB174" s="86">
        <v>-14</v>
      </c>
      <c r="AC174" s="86">
        <v>-14</v>
      </c>
      <c r="AD174" s="86">
        <v>-14</v>
      </c>
      <c r="AE174" s="86">
        <v>-14</v>
      </c>
      <c r="AF174" s="86">
        <v>-14</v>
      </c>
      <c r="AG174" s="86">
        <v>-69</v>
      </c>
      <c r="AH174" s="79">
        <v>11.1</v>
      </c>
      <c r="AI174" s="92">
        <f t="shared" si="2"/>
        <v>411</v>
      </c>
    </row>
    <row r="175" spans="1:35">
      <c r="A175" s="51" t="s">
        <v>310</v>
      </c>
      <c r="B175" s="86">
        <v>0</v>
      </c>
      <c r="C175" s="86">
        <v>0</v>
      </c>
      <c r="D175" s="86">
        <v>4</v>
      </c>
      <c r="E175" s="85">
        <v>6</v>
      </c>
      <c r="F175" s="86">
        <v>778</v>
      </c>
      <c r="G175" s="86">
        <v>567</v>
      </c>
      <c r="H175" s="86">
        <v>263</v>
      </c>
      <c r="I175" s="86">
        <v>0</v>
      </c>
      <c r="J175" s="86">
        <v>-52</v>
      </c>
      <c r="K175" s="86">
        <v>848</v>
      </c>
      <c r="L175" s="86">
        <v>734</v>
      </c>
      <c r="M175" s="86">
        <v>660</v>
      </c>
      <c r="N175" s="86">
        <v>915</v>
      </c>
      <c r="O175" s="86">
        <v>244</v>
      </c>
      <c r="P175" s="86">
        <v>24</v>
      </c>
      <c r="Q175" s="86">
        <v>0</v>
      </c>
      <c r="R175" s="86">
        <v>0</v>
      </c>
      <c r="S175" s="86">
        <v>-57</v>
      </c>
      <c r="T175" s="86">
        <v>0</v>
      </c>
      <c r="U175" s="86">
        <v>0</v>
      </c>
      <c r="V175" s="140">
        <v>0</v>
      </c>
      <c r="W175" s="86">
        <v>-5</v>
      </c>
      <c r="X175" s="86">
        <v>0</v>
      </c>
      <c r="Y175" s="86">
        <v>52</v>
      </c>
      <c r="Z175" s="86">
        <v>0</v>
      </c>
      <c r="AA175" s="86">
        <v>0</v>
      </c>
      <c r="AB175" s="86">
        <v>-5</v>
      </c>
      <c r="AC175" s="86">
        <v>-5</v>
      </c>
      <c r="AD175" s="86">
        <v>-5</v>
      </c>
      <c r="AE175" s="86">
        <v>-5</v>
      </c>
      <c r="AF175" s="86">
        <v>-5</v>
      </c>
      <c r="AG175" s="86">
        <v>-27</v>
      </c>
      <c r="AH175" s="79">
        <v>12</v>
      </c>
      <c r="AI175" s="92">
        <f t="shared" si="2"/>
        <v>211</v>
      </c>
    </row>
    <row r="176" spans="1:35">
      <c r="A176" s="51" t="s">
        <v>311</v>
      </c>
      <c r="B176" s="86">
        <v>0</v>
      </c>
      <c r="C176" s="86">
        <v>0</v>
      </c>
      <c r="D176" s="86">
        <v>0</v>
      </c>
      <c r="E176" s="85">
        <v>0</v>
      </c>
      <c r="F176" s="86">
        <v>0</v>
      </c>
      <c r="G176" s="86">
        <v>0</v>
      </c>
      <c r="H176" s="86">
        <v>0</v>
      </c>
      <c r="I176" s="86">
        <v>0</v>
      </c>
      <c r="J176" s="86">
        <v>0</v>
      </c>
      <c r="K176" s="86">
        <v>0</v>
      </c>
      <c r="L176" s="86">
        <v>0</v>
      </c>
      <c r="M176" s="86">
        <v>0</v>
      </c>
      <c r="N176" s="86">
        <v>0</v>
      </c>
      <c r="O176" s="86">
        <v>0</v>
      </c>
      <c r="P176" s="86">
        <v>0</v>
      </c>
      <c r="Q176" s="86">
        <v>0</v>
      </c>
      <c r="R176" s="86">
        <v>0</v>
      </c>
      <c r="S176" s="86">
        <v>0</v>
      </c>
      <c r="T176" s="86">
        <v>0</v>
      </c>
      <c r="U176" s="86">
        <v>0</v>
      </c>
      <c r="V176" s="140">
        <v>0</v>
      </c>
      <c r="W176" s="86">
        <v>0</v>
      </c>
      <c r="X176" s="86">
        <v>0</v>
      </c>
      <c r="Y176" s="86">
        <v>0</v>
      </c>
      <c r="Z176" s="86">
        <v>0</v>
      </c>
      <c r="AA176" s="86">
        <v>0</v>
      </c>
      <c r="AB176" s="86">
        <v>0</v>
      </c>
      <c r="AC176" s="86">
        <v>0</v>
      </c>
      <c r="AD176" s="86">
        <v>0</v>
      </c>
      <c r="AE176" s="86">
        <v>0</v>
      </c>
      <c r="AF176" s="86">
        <v>0</v>
      </c>
      <c r="AG176" s="86">
        <v>0</v>
      </c>
      <c r="AH176" s="79">
        <v>1</v>
      </c>
      <c r="AI176" s="92">
        <f t="shared" si="2"/>
        <v>0</v>
      </c>
    </row>
    <row r="177" spans="1:35">
      <c r="A177" s="51" t="s">
        <v>312</v>
      </c>
      <c r="B177" s="86">
        <v>0</v>
      </c>
      <c r="C177" s="86">
        <v>0</v>
      </c>
      <c r="D177" s="86">
        <v>11</v>
      </c>
      <c r="E177" s="85">
        <v>11</v>
      </c>
      <c r="F177" s="86">
        <v>14464</v>
      </c>
      <c r="G177" s="86">
        <v>11864</v>
      </c>
      <c r="H177" s="86">
        <v>3419</v>
      </c>
      <c r="I177" s="86">
        <v>337.92999999999972</v>
      </c>
      <c r="J177" s="86">
        <v>-819</v>
      </c>
      <c r="K177" s="86">
        <v>15966</v>
      </c>
      <c r="L177" s="86">
        <v>13055</v>
      </c>
      <c r="M177" s="86">
        <v>12459</v>
      </c>
      <c r="N177" s="86">
        <v>16881</v>
      </c>
      <c r="O177" s="86">
        <v>3101</v>
      </c>
      <c r="P177" s="86">
        <v>437</v>
      </c>
      <c r="Q177" s="86">
        <v>0</v>
      </c>
      <c r="R177" s="86">
        <v>0</v>
      </c>
      <c r="S177" s="86">
        <v>-938</v>
      </c>
      <c r="T177" s="86">
        <v>0</v>
      </c>
      <c r="U177" s="86">
        <v>0</v>
      </c>
      <c r="V177" s="140">
        <v>0</v>
      </c>
      <c r="W177" s="86">
        <v>-119</v>
      </c>
      <c r="X177" s="86">
        <v>0</v>
      </c>
      <c r="Y177" s="86">
        <v>819</v>
      </c>
      <c r="Z177" s="86">
        <v>0</v>
      </c>
      <c r="AA177" s="86">
        <v>0</v>
      </c>
      <c r="AB177" s="86">
        <v>-119</v>
      </c>
      <c r="AC177" s="86">
        <v>-119</v>
      </c>
      <c r="AD177" s="86">
        <v>-119</v>
      </c>
      <c r="AE177" s="86">
        <v>-119</v>
      </c>
      <c r="AF177" s="86">
        <v>-119</v>
      </c>
      <c r="AG177" s="86">
        <v>-224</v>
      </c>
      <c r="AH177" s="79">
        <v>7.9</v>
      </c>
      <c r="AI177" s="92">
        <f t="shared" si="2"/>
        <v>2600</v>
      </c>
    </row>
    <row r="178" spans="1:35">
      <c r="A178" s="51" t="s">
        <v>313</v>
      </c>
      <c r="B178" s="86">
        <v>0</v>
      </c>
      <c r="C178" s="86">
        <v>0</v>
      </c>
      <c r="D178" s="86">
        <v>14</v>
      </c>
      <c r="E178" s="85">
        <v>15</v>
      </c>
      <c r="F178" s="86">
        <v>23800</v>
      </c>
      <c r="G178" s="86">
        <v>20914</v>
      </c>
      <c r="H178" s="86">
        <v>3609</v>
      </c>
      <c r="I178" s="86">
        <v>24.509999999999991</v>
      </c>
      <c r="J178" s="86">
        <v>-723</v>
      </c>
      <c r="K178" s="86">
        <v>25121</v>
      </c>
      <c r="L178" s="86">
        <v>22503</v>
      </c>
      <c r="M178" s="86">
        <v>21565</v>
      </c>
      <c r="N178" s="86">
        <v>26300</v>
      </c>
      <c r="O178" s="86">
        <v>3023</v>
      </c>
      <c r="P178" s="86">
        <v>699</v>
      </c>
      <c r="Q178" s="86">
        <v>0</v>
      </c>
      <c r="R178" s="86">
        <v>0</v>
      </c>
      <c r="S178" s="86">
        <v>-836</v>
      </c>
      <c r="T178" s="86">
        <v>0</v>
      </c>
      <c r="U178" s="86">
        <v>0</v>
      </c>
      <c r="V178" s="140">
        <v>0</v>
      </c>
      <c r="W178" s="86">
        <v>-113</v>
      </c>
      <c r="X178" s="86">
        <v>0</v>
      </c>
      <c r="Y178" s="86">
        <v>723</v>
      </c>
      <c r="Z178" s="86">
        <v>0</v>
      </c>
      <c r="AA178" s="86">
        <v>0</v>
      </c>
      <c r="AB178" s="86">
        <v>-113</v>
      </c>
      <c r="AC178" s="86">
        <v>-113</v>
      </c>
      <c r="AD178" s="86">
        <v>-113</v>
      </c>
      <c r="AE178" s="86">
        <v>-113</v>
      </c>
      <c r="AF178" s="86">
        <v>-113</v>
      </c>
      <c r="AG178" s="86">
        <v>-158</v>
      </c>
      <c r="AH178" s="79">
        <v>7.4</v>
      </c>
      <c r="AI178" s="92">
        <f t="shared" si="2"/>
        <v>2886</v>
      </c>
    </row>
    <row r="179" spans="1:35" ht="22.5">
      <c r="A179" s="51" t="s">
        <v>314</v>
      </c>
      <c r="B179" s="86">
        <v>0</v>
      </c>
      <c r="C179" s="86">
        <v>0</v>
      </c>
      <c r="D179" s="86">
        <v>3</v>
      </c>
      <c r="E179" s="85">
        <v>3</v>
      </c>
      <c r="F179" s="86">
        <v>1867</v>
      </c>
      <c r="G179" s="86">
        <v>1003</v>
      </c>
      <c r="H179" s="86">
        <v>873</v>
      </c>
      <c r="I179" s="86">
        <v>146.41999999999999</v>
      </c>
      <c r="J179" s="86">
        <v>-9</v>
      </c>
      <c r="K179" s="86">
        <v>1935</v>
      </c>
      <c r="L179" s="86">
        <v>1754</v>
      </c>
      <c r="M179" s="86">
        <v>1621</v>
      </c>
      <c r="N179" s="86">
        <v>2134</v>
      </c>
      <c r="O179" s="86">
        <v>821</v>
      </c>
      <c r="P179" s="86">
        <v>53</v>
      </c>
      <c r="Q179" s="86">
        <v>0</v>
      </c>
      <c r="R179" s="86">
        <v>0</v>
      </c>
      <c r="S179" s="86">
        <v>-10</v>
      </c>
      <c r="T179" s="86">
        <v>0</v>
      </c>
      <c r="U179" s="86">
        <v>0</v>
      </c>
      <c r="V179" s="140">
        <v>0</v>
      </c>
      <c r="W179" s="86">
        <v>-1</v>
      </c>
      <c r="X179" s="86">
        <v>0</v>
      </c>
      <c r="Y179" s="86">
        <v>9</v>
      </c>
      <c r="Z179" s="86">
        <v>0</v>
      </c>
      <c r="AA179" s="86">
        <v>0</v>
      </c>
      <c r="AB179" s="86">
        <v>-1</v>
      </c>
      <c r="AC179" s="86">
        <v>-1</v>
      </c>
      <c r="AD179" s="86">
        <v>-1</v>
      </c>
      <c r="AE179" s="86">
        <v>-1</v>
      </c>
      <c r="AF179" s="86">
        <v>-1</v>
      </c>
      <c r="AG179" s="86">
        <v>-4</v>
      </c>
      <c r="AH179" s="79">
        <v>7.8</v>
      </c>
      <c r="AI179" s="92">
        <f t="shared" si="2"/>
        <v>864</v>
      </c>
    </row>
    <row r="180" spans="1:35">
      <c r="A180" s="51" t="s">
        <v>315</v>
      </c>
      <c r="B180" s="86">
        <v>0</v>
      </c>
      <c r="C180" s="86">
        <v>0</v>
      </c>
      <c r="D180" s="86">
        <v>8</v>
      </c>
      <c r="E180" s="85">
        <v>8</v>
      </c>
      <c r="F180" s="86">
        <v>7241</v>
      </c>
      <c r="G180" s="86">
        <v>5192</v>
      </c>
      <c r="H180" s="86">
        <v>2389</v>
      </c>
      <c r="I180" s="86">
        <v>0</v>
      </c>
      <c r="J180" s="86">
        <v>-340</v>
      </c>
      <c r="K180" s="86">
        <v>7837</v>
      </c>
      <c r="L180" s="86">
        <v>6657</v>
      </c>
      <c r="M180" s="86">
        <v>6310</v>
      </c>
      <c r="N180" s="86">
        <v>8318</v>
      </c>
      <c r="O180" s="86">
        <v>2205</v>
      </c>
      <c r="P180" s="86">
        <v>216</v>
      </c>
      <c r="Q180" s="86">
        <v>0</v>
      </c>
      <c r="R180" s="86">
        <v>0</v>
      </c>
      <c r="S180" s="86">
        <v>-372</v>
      </c>
      <c r="T180" s="86">
        <v>0</v>
      </c>
      <c r="U180" s="86">
        <v>0</v>
      </c>
      <c r="V180" s="140">
        <v>0</v>
      </c>
      <c r="W180" s="86">
        <v>-32</v>
      </c>
      <c r="X180" s="86">
        <v>0</v>
      </c>
      <c r="Y180" s="86">
        <v>340</v>
      </c>
      <c r="Z180" s="86">
        <v>0</v>
      </c>
      <c r="AA180" s="86">
        <v>0</v>
      </c>
      <c r="AB180" s="86">
        <v>-32</v>
      </c>
      <c r="AC180" s="86">
        <v>-32</v>
      </c>
      <c r="AD180" s="86">
        <v>-32</v>
      </c>
      <c r="AE180" s="86">
        <v>-32</v>
      </c>
      <c r="AF180" s="86">
        <v>-32</v>
      </c>
      <c r="AG180" s="86">
        <v>-180</v>
      </c>
      <c r="AH180" s="79">
        <v>11.8</v>
      </c>
      <c r="AI180" s="92">
        <f t="shared" si="2"/>
        <v>2049</v>
      </c>
    </row>
    <row r="181" spans="1:35">
      <c r="A181" s="51" t="s">
        <v>316</v>
      </c>
      <c r="B181" s="86">
        <v>0</v>
      </c>
      <c r="C181" s="86">
        <v>0</v>
      </c>
      <c r="D181" s="86">
        <v>1</v>
      </c>
      <c r="E181" s="85">
        <v>1</v>
      </c>
      <c r="F181" s="86">
        <v>3992</v>
      </c>
      <c r="G181" s="86">
        <v>3896</v>
      </c>
      <c r="H181" s="86">
        <v>296</v>
      </c>
      <c r="I181" s="86">
        <v>0</v>
      </c>
      <c r="J181" s="86">
        <v>-200</v>
      </c>
      <c r="K181" s="86">
        <v>4344</v>
      </c>
      <c r="L181" s="86">
        <v>3636</v>
      </c>
      <c r="M181" s="86">
        <v>3447</v>
      </c>
      <c r="N181" s="86">
        <v>4624</v>
      </c>
      <c r="O181" s="86">
        <v>195</v>
      </c>
      <c r="P181" s="86">
        <v>119</v>
      </c>
      <c r="Q181" s="86">
        <v>0</v>
      </c>
      <c r="R181" s="86">
        <v>0</v>
      </c>
      <c r="S181" s="86">
        <v>-218</v>
      </c>
      <c r="T181" s="86">
        <v>0</v>
      </c>
      <c r="U181" s="86">
        <v>0</v>
      </c>
      <c r="V181" s="140">
        <v>0</v>
      </c>
      <c r="W181" s="86">
        <v>-18</v>
      </c>
      <c r="X181" s="86">
        <v>0</v>
      </c>
      <c r="Y181" s="86">
        <v>200</v>
      </c>
      <c r="Z181" s="86">
        <v>0</v>
      </c>
      <c r="AA181" s="86">
        <v>0</v>
      </c>
      <c r="AB181" s="86">
        <v>-18</v>
      </c>
      <c r="AC181" s="86">
        <v>-18</v>
      </c>
      <c r="AD181" s="86">
        <v>-18</v>
      </c>
      <c r="AE181" s="86">
        <v>-18</v>
      </c>
      <c r="AF181" s="86">
        <v>-18</v>
      </c>
      <c r="AG181" s="86">
        <v>-110</v>
      </c>
      <c r="AH181" s="79">
        <v>11.8</v>
      </c>
      <c r="AI181" s="92">
        <f t="shared" si="2"/>
        <v>96</v>
      </c>
    </row>
    <row r="182" spans="1:35">
      <c r="A182" s="51" t="s">
        <v>317</v>
      </c>
      <c r="B182" s="86">
        <v>0</v>
      </c>
      <c r="C182" s="86">
        <v>0</v>
      </c>
      <c r="D182" s="86">
        <v>13</v>
      </c>
      <c r="E182" s="85">
        <v>15</v>
      </c>
      <c r="F182" s="86">
        <v>27565</v>
      </c>
      <c r="G182" s="86">
        <v>24507</v>
      </c>
      <c r="H182" s="86">
        <v>3630</v>
      </c>
      <c r="I182" s="86">
        <v>374.41000000000031</v>
      </c>
      <c r="J182" s="86">
        <v>-572</v>
      </c>
      <c r="K182" s="86">
        <v>28562</v>
      </c>
      <c r="L182" s="86">
        <v>26522</v>
      </c>
      <c r="M182" s="86">
        <v>25428</v>
      </c>
      <c r="N182" s="86">
        <v>29897</v>
      </c>
      <c r="O182" s="86">
        <v>2911</v>
      </c>
      <c r="P182" s="86">
        <v>801</v>
      </c>
      <c r="Q182" s="86">
        <v>0</v>
      </c>
      <c r="R182" s="86">
        <v>0</v>
      </c>
      <c r="S182" s="86">
        <v>-654</v>
      </c>
      <c r="T182" s="86">
        <v>0</v>
      </c>
      <c r="U182" s="86">
        <v>0</v>
      </c>
      <c r="V182" s="140">
        <v>0</v>
      </c>
      <c r="W182" s="86">
        <v>-82</v>
      </c>
      <c r="X182" s="86">
        <v>0</v>
      </c>
      <c r="Y182" s="86">
        <v>572</v>
      </c>
      <c r="Z182" s="86">
        <v>0</v>
      </c>
      <c r="AA182" s="86">
        <v>0</v>
      </c>
      <c r="AB182" s="86">
        <v>-82</v>
      </c>
      <c r="AC182" s="86">
        <v>-82</v>
      </c>
      <c r="AD182" s="86">
        <v>-82</v>
      </c>
      <c r="AE182" s="86">
        <v>-82</v>
      </c>
      <c r="AF182" s="86">
        <v>-82</v>
      </c>
      <c r="AG182" s="86">
        <v>-162</v>
      </c>
      <c r="AH182" s="79">
        <v>8</v>
      </c>
      <c r="AI182" s="92">
        <f t="shared" si="2"/>
        <v>3058</v>
      </c>
    </row>
    <row r="183" spans="1:35">
      <c r="A183" s="51" t="s">
        <v>318</v>
      </c>
      <c r="B183" s="86">
        <v>0</v>
      </c>
      <c r="C183" s="86">
        <v>0</v>
      </c>
      <c r="D183" s="86">
        <v>0</v>
      </c>
      <c r="E183" s="85">
        <v>0</v>
      </c>
      <c r="F183" s="86">
        <v>0</v>
      </c>
      <c r="G183" s="86">
        <v>0</v>
      </c>
      <c r="H183" s="86">
        <v>0</v>
      </c>
      <c r="I183" s="86">
        <v>0</v>
      </c>
      <c r="J183" s="86">
        <v>0</v>
      </c>
      <c r="K183" s="86">
        <v>0</v>
      </c>
      <c r="L183" s="86">
        <v>0</v>
      </c>
      <c r="M183" s="86">
        <v>0</v>
      </c>
      <c r="N183" s="86">
        <v>0</v>
      </c>
      <c r="O183" s="86">
        <v>0</v>
      </c>
      <c r="P183" s="86">
        <v>0</v>
      </c>
      <c r="Q183" s="86">
        <v>0</v>
      </c>
      <c r="R183" s="86">
        <v>0</v>
      </c>
      <c r="S183" s="86">
        <v>0</v>
      </c>
      <c r="T183" s="86">
        <v>0</v>
      </c>
      <c r="U183" s="86">
        <v>0</v>
      </c>
      <c r="V183" s="140">
        <v>0</v>
      </c>
      <c r="W183" s="86">
        <v>0</v>
      </c>
      <c r="X183" s="86">
        <v>0</v>
      </c>
      <c r="Y183" s="86">
        <v>0</v>
      </c>
      <c r="Z183" s="86">
        <v>0</v>
      </c>
      <c r="AA183" s="86">
        <v>0</v>
      </c>
      <c r="AB183" s="86">
        <v>0</v>
      </c>
      <c r="AC183" s="86">
        <v>0</v>
      </c>
      <c r="AD183" s="86">
        <v>0</v>
      </c>
      <c r="AE183" s="86">
        <v>0</v>
      </c>
      <c r="AF183" s="86">
        <v>0</v>
      </c>
      <c r="AG183" s="86">
        <v>0</v>
      </c>
      <c r="AH183" s="79">
        <v>1</v>
      </c>
      <c r="AI183" s="92">
        <f t="shared" si="2"/>
        <v>0</v>
      </c>
    </row>
    <row r="184" spans="1:35">
      <c r="A184" s="51" t="s">
        <v>319</v>
      </c>
      <c r="B184" s="86">
        <v>0</v>
      </c>
      <c r="C184" s="86">
        <v>0</v>
      </c>
      <c r="D184" s="86">
        <v>99</v>
      </c>
      <c r="E184" s="85">
        <v>108</v>
      </c>
      <c r="F184" s="86">
        <v>48388</v>
      </c>
      <c r="G184" s="86">
        <v>40244</v>
      </c>
      <c r="H184" s="86">
        <v>10591</v>
      </c>
      <c r="I184" s="86">
        <v>469.47999999999945</v>
      </c>
      <c r="J184" s="86">
        <v>-2447</v>
      </c>
      <c r="K184" s="86">
        <v>52608</v>
      </c>
      <c r="L184" s="86">
        <v>44463</v>
      </c>
      <c r="M184" s="86">
        <v>42019</v>
      </c>
      <c r="N184" s="86">
        <v>56065</v>
      </c>
      <c r="O184" s="86">
        <v>9429</v>
      </c>
      <c r="P184" s="86">
        <v>1450</v>
      </c>
      <c r="Q184" s="86">
        <v>0</v>
      </c>
      <c r="R184" s="86">
        <v>0</v>
      </c>
      <c r="S184" s="86">
        <v>-2735</v>
      </c>
      <c r="T184" s="86">
        <v>0</v>
      </c>
      <c r="U184" s="86">
        <v>0</v>
      </c>
      <c r="V184" s="140">
        <v>0</v>
      </c>
      <c r="W184" s="86">
        <v>-288</v>
      </c>
      <c r="X184" s="86">
        <v>0</v>
      </c>
      <c r="Y184" s="86">
        <v>2447</v>
      </c>
      <c r="Z184" s="86">
        <v>0</v>
      </c>
      <c r="AA184" s="86">
        <v>0</v>
      </c>
      <c r="AB184" s="86">
        <v>-288</v>
      </c>
      <c r="AC184" s="86">
        <v>-288</v>
      </c>
      <c r="AD184" s="86">
        <v>-288</v>
      </c>
      <c r="AE184" s="86">
        <v>-288</v>
      </c>
      <c r="AF184" s="86">
        <v>-288</v>
      </c>
      <c r="AG184" s="86">
        <v>-1007</v>
      </c>
      <c r="AH184" s="79">
        <v>9.5</v>
      </c>
      <c r="AI184" s="92">
        <f t="shared" si="2"/>
        <v>8144</v>
      </c>
    </row>
    <row r="185" spans="1:35">
      <c r="A185" s="51" t="s">
        <v>320</v>
      </c>
      <c r="B185" s="86">
        <v>2</v>
      </c>
      <c r="C185" s="86">
        <v>0</v>
      </c>
      <c r="D185" s="86">
        <v>21</v>
      </c>
      <c r="E185" s="85">
        <v>21</v>
      </c>
      <c r="F185" s="86">
        <v>488348</v>
      </c>
      <c r="G185" s="86">
        <v>487604</v>
      </c>
      <c r="H185" s="86">
        <v>32572</v>
      </c>
      <c r="I185" s="86">
        <v>20057.669999999998</v>
      </c>
      <c r="J185" s="86">
        <v>-16994</v>
      </c>
      <c r="K185" s="86">
        <v>519298</v>
      </c>
      <c r="L185" s="86">
        <v>458844</v>
      </c>
      <c r="M185" s="86">
        <v>445861</v>
      </c>
      <c r="N185" s="86">
        <v>536932</v>
      </c>
      <c r="O185" s="86">
        <v>20645</v>
      </c>
      <c r="P185" s="86">
        <v>14624</v>
      </c>
      <c r="Q185" s="86">
        <v>0</v>
      </c>
      <c r="R185" s="86">
        <v>0</v>
      </c>
      <c r="S185" s="86">
        <v>-19691</v>
      </c>
      <c r="T185" s="86">
        <v>14834</v>
      </c>
      <c r="U185" s="86">
        <v>0</v>
      </c>
      <c r="V185" s="140">
        <v>0</v>
      </c>
      <c r="W185" s="86">
        <v>-2697</v>
      </c>
      <c r="X185" s="86">
        <v>0</v>
      </c>
      <c r="Y185" s="86">
        <v>16994</v>
      </c>
      <c r="Z185" s="86">
        <v>0</v>
      </c>
      <c r="AA185" s="86">
        <v>0</v>
      </c>
      <c r="AB185" s="86">
        <v>-2697</v>
      </c>
      <c r="AC185" s="86">
        <v>-2697</v>
      </c>
      <c r="AD185" s="86">
        <v>-2697</v>
      </c>
      <c r="AE185" s="86">
        <v>-2697</v>
      </c>
      <c r="AF185" s="86">
        <v>-2697</v>
      </c>
      <c r="AG185" s="86">
        <v>-3509</v>
      </c>
      <c r="AH185" s="79">
        <v>7.3</v>
      </c>
      <c r="AI185" s="92">
        <f t="shared" si="2"/>
        <v>744</v>
      </c>
    </row>
    <row r="186" spans="1:35">
      <c r="A186" s="51" t="s">
        <v>321</v>
      </c>
      <c r="B186" s="86">
        <v>0</v>
      </c>
      <c r="C186" s="86">
        <v>0</v>
      </c>
      <c r="D186" s="86">
        <v>0</v>
      </c>
      <c r="E186" s="85">
        <v>0</v>
      </c>
      <c r="F186" s="86">
        <v>0</v>
      </c>
      <c r="G186" s="86">
        <v>0</v>
      </c>
      <c r="H186" s="86">
        <v>0</v>
      </c>
      <c r="I186" s="86">
        <v>0</v>
      </c>
      <c r="J186" s="86">
        <v>0</v>
      </c>
      <c r="K186" s="86">
        <v>0</v>
      </c>
      <c r="L186" s="86">
        <v>0</v>
      </c>
      <c r="M186" s="86">
        <v>0</v>
      </c>
      <c r="N186" s="86">
        <v>0</v>
      </c>
      <c r="O186" s="86">
        <v>0</v>
      </c>
      <c r="P186" s="86">
        <v>0</v>
      </c>
      <c r="Q186" s="86">
        <v>0</v>
      </c>
      <c r="R186" s="86">
        <v>0</v>
      </c>
      <c r="S186" s="86">
        <v>0</v>
      </c>
      <c r="T186" s="86">
        <v>0</v>
      </c>
      <c r="U186" s="86">
        <v>0</v>
      </c>
      <c r="V186" s="140">
        <v>0</v>
      </c>
      <c r="W186" s="86">
        <v>0</v>
      </c>
      <c r="X186" s="86">
        <v>0</v>
      </c>
      <c r="Y186" s="86">
        <v>0</v>
      </c>
      <c r="Z186" s="86">
        <v>0</v>
      </c>
      <c r="AA186" s="86">
        <v>0</v>
      </c>
      <c r="AB186" s="86">
        <v>0</v>
      </c>
      <c r="AC186" s="86">
        <v>0</v>
      </c>
      <c r="AD186" s="86">
        <v>0</v>
      </c>
      <c r="AE186" s="86">
        <v>0</v>
      </c>
      <c r="AF186" s="86">
        <v>0</v>
      </c>
      <c r="AG186" s="86">
        <v>0</v>
      </c>
      <c r="AH186" s="79">
        <v>1</v>
      </c>
      <c r="AI186" s="92">
        <f t="shared" si="2"/>
        <v>0</v>
      </c>
    </row>
    <row r="187" spans="1:35">
      <c r="A187" s="51" t="s">
        <v>322</v>
      </c>
      <c r="B187" s="86">
        <v>0</v>
      </c>
      <c r="C187" s="86">
        <v>0</v>
      </c>
      <c r="D187" s="86">
        <v>2</v>
      </c>
      <c r="E187" s="85">
        <v>2</v>
      </c>
      <c r="F187" s="86">
        <v>2246</v>
      </c>
      <c r="G187" s="86">
        <v>1836</v>
      </c>
      <c r="H187" s="86">
        <v>493</v>
      </c>
      <c r="I187" s="86">
        <v>0</v>
      </c>
      <c r="J187" s="86">
        <v>-83</v>
      </c>
      <c r="K187" s="86">
        <v>2402</v>
      </c>
      <c r="L187" s="86">
        <v>2102</v>
      </c>
      <c r="M187" s="86">
        <v>1992</v>
      </c>
      <c r="N187" s="86">
        <v>2538</v>
      </c>
      <c r="O187" s="86">
        <v>437</v>
      </c>
      <c r="P187" s="86">
        <v>66</v>
      </c>
      <c r="Q187" s="86">
        <v>0</v>
      </c>
      <c r="R187" s="86">
        <v>0</v>
      </c>
      <c r="S187" s="86">
        <v>-93</v>
      </c>
      <c r="T187" s="86">
        <v>0</v>
      </c>
      <c r="U187" s="86">
        <v>0</v>
      </c>
      <c r="V187" s="140">
        <v>0</v>
      </c>
      <c r="W187" s="86">
        <v>-10</v>
      </c>
      <c r="X187" s="86">
        <v>0</v>
      </c>
      <c r="Y187" s="86">
        <v>83</v>
      </c>
      <c r="Z187" s="86">
        <v>0</v>
      </c>
      <c r="AA187" s="86">
        <v>0</v>
      </c>
      <c r="AB187" s="86">
        <v>-10</v>
      </c>
      <c r="AC187" s="86">
        <v>-10</v>
      </c>
      <c r="AD187" s="86">
        <v>-10</v>
      </c>
      <c r="AE187" s="86">
        <v>-10</v>
      </c>
      <c r="AF187" s="86">
        <v>-10</v>
      </c>
      <c r="AG187" s="86">
        <v>-33</v>
      </c>
      <c r="AH187" s="79">
        <v>9.6</v>
      </c>
      <c r="AI187" s="92">
        <f t="shared" si="2"/>
        <v>410</v>
      </c>
    </row>
    <row r="188" spans="1:35">
      <c r="A188" s="51" t="s">
        <v>323</v>
      </c>
      <c r="B188" s="86">
        <v>0</v>
      </c>
      <c r="C188" s="86">
        <v>0</v>
      </c>
      <c r="D188" s="86">
        <v>10</v>
      </c>
      <c r="E188" s="85">
        <v>12</v>
      </c>
      <c r="F188" s="86">
        <v>27023</v>
      </c>
      <c r="G188" s="86">
        <v>25057</v>
      </c>
      <c r="H188" s="86">
        <v>3342</v>
      </c>
      <c r="I188" s="86">
        <v>44.709999999999923</v>
      </c>
      <c r="J188" s="86">
        <v>-1376</v>
      </c>
      <c r="K188" s="86">
        <v>29407</v>
      </c>
      <c r="L188" s="86">
        <v>24787</v>
      </c>
      <c r="M188" s="86">
        <v>23165</v>
      </c>
      <c r="N188" s="86">
        <v>31674</v>
      </c>
      <c r="O188" s="86">
        <v>2649</v>
      </c>
      <c r="P188" s="86">
        <v>809</v>
      </c>
      <c r="Q188" s="86">
        <v>0</v>
      </c>
      <c r="R188" s="86">
        <v>0</v>
      </c>
      <c r="S188" s="86">
        <v>-1492</v>
      </c>
      <c r="T188" s="86">
        <v>0</v>
      </c>
      <c r="U188" s="86">
        <v>0</v>
      </c>
      <c r="V188" s="140">
        <v>0</v>
      </c>
      <c r="W188" s="86">
        <v>-116</v>
      </c>
      <c r="X188" s="86">
        <v>0</v>
      </c>
      <c r="Y188" s="86">
        <v>1376</v>
      </c>
      <c r="Z188" s="86">
        <v>0</v>
      </c>
      <c r="AA188" s="86">
        <v>0</v>
      </c>
      <c r="AB188" s="86">
        <v>-116</v>
      </c>
      <c r="AC188" s="86">
        <v>-116</v>
      </c>
      <c r="AD188" s="86">
        <v>-116</v>
      </c>
      <c r="AE188" s="86">
        <v>-116</v>
      </c>
      <c r="AF188" s="86">
        <v>-116</v>
      </c>
      <c r="AG188" s="86">
        <v>-796</v>
      </c>
      <c r="AH188" s="79">
        <v>12.9</v>
      </c>
      <c r="AI188" s="92">
        <f t="shared" si="2"/>
        <v>1966</v>
      </c>
    </row>
    <row r="189" spans="1:35">
      <c r="A189" s="51" t="s">
        <v>324</v>
      </c>
      <c r="B189" s="86">
        <v>0</v>
      </c>
      <c r="C189" s="86">
        <v>0</v>
      </c>
      <c r="D189" s="86">
        <v>5</v>
      </c>
      <c r="E189" s="85">
        <v>7</v>
      </c>
      <c r="F189" s="86">
        <v>14190</v>
      </c>
      <c r="G189" s="86">
        <v>12964</v>
      </c>
      <c r="H189" s="86">
        <v>1595</v>
      </c>
      <c r="I189" s="86">
        <v>208.53999999999996</v>
      </c>
      <c r="J189" s="86">
        <v>-369</v>
      </c>
      <c r="K189" s="86">
        <v>14846</v>
      </c>
      <c r="L189" s="86">
        <v>13523</v>
      </c>
      <c r="M189" s="86">
        <v>12921</v>
      </c>
      <c r="N189" s="86">
        <v>15662</v>
      </c>
      <c r="O189" s="86">
        <v>1233</v>
      </c>
      <c r="P189" s="86">
        <v>415</v>
      </c>
      <c r="Q189" s="86">
        <v>0</v>
      </c>
      <c r="R189" s="86">
        <v>0</v>
      </c>
      <c r="S189" s="86">
        <v>-422</v>
      </c>
      <c r="T189" s="86">
        <v>0</v>
      </c>
      <c r="U189" s="86">
        <v>0</v>
      </c>
      <c r="V189" s="140">
        <v>0</v>
      </c>
      <c r="W189" s="86">
        <v>-53</v>
      </c>
      <c r="X189" s="86">
        <v>0</v>
      </c>
      <c r="Y189" s="86">
        <v>369</v>
      </c>
      <c r="Z189" s="86">
        <v>0</v>
      </c>
      <c r="AA189" s="86">
        <v>0</v>
      </c>
      <c r="AB189" s="86">
        <v>-53</v>
      </c>
      <c r="AC189" s="86">
        <v>-53</v>
      </c>
      <c r="AD189" s="86">
        <v>-53</v>
      </c>
      <c r="AE189" s="86">
        <v>-53</v>
      </c>
      <c r="AF189" s="86">
        <v>-53</v>
      </c>
      <c r="AG189" s="86">
        <v>-104</v>
      </c>
      <c r="AH189" s="79">
        <v>8</v>
      </c>
      <c r="AI189" s="92">
        <f t="shared" si="2"/>
        <v>1226</v>
      </c>
    </row>
    <row r="190" spans="1:35">
      <c r="A190" s="51" t="s">
        <v>325</v>
      </c>
      <c r="B190" s="86">
        <v>0</v>
      </c>
      <c r="C190" s="86">
        <v>0</v>
      </c>
      <c r="D190" s="86">
        <v>1</v>
      </c>
      <c r="E190" s="85">
        <v>1</v>
      </c>
      <c r="F190" s="86">
        <v>2594</v>
      </c>
      <c r="G190" s="86">
        <v>2224</v>
      </c>
      <c r="H190" s="86">
        <v>388</v>
      </c>
      <c r="I190" s="86">
        <v>32.300000000000011</v>
      </c>
      <c r="J190" s="86">
        <v>-18</v>
      </c>
      <c r="K190" s="86">
        <v>2626</v>
      </c>
      <c r="L190" s="86">
        <v>2567</v>
      </c>
      <c r="M190" s="86">
        <v>2450</v>
      </c>
      <c r="N190" s="86">
        <v>2758</v>
      </c>
      <c r="O190" s="86">
        <v>318</v>
      </c>
      <c r="P190" s="86">
        <v>74</v>
      </c>
      <c r="Q190" s="86">
        <v>0</v>
      </c>
      <c r="R190" s="86">
        <v>0</v>
      </c>
      <c r="S190" s="86">
        <v>-22</v>
      </c>
      <c r="T190" s="86">
        <v>0</v>
      </c>
      <c r="U190" s="86">
        <v>0</v>
      </c>
      <c r="V190" s="140">
        <v>0</v>
      </c>
      <c r="W190" s="86">
        <v>-4</v>
      </c>
      <c r="X190" s="86">
        <v>0</v>
      </c>
      <c r="Y190" s="86">
        <v>18</v>
      </c>
      <c r="Z190" s="86">
        <v>0</v>
      </c>
      <c r="AA190" s="86">
        <v>0</v>
      </c>
      <c r="AB190" s="86">
        <v>-4</v>
      </c>
      <c r="AC190" s="86">
        <v>-4</v>
      </c>
      <c r="AD190" s="86">
        <v>-4</v>
      </c>
      <c r="AE190" s="86">
        <v>-4</v>
      </c>
      <c r="AF190" s="86">
        <v>-2</v>
      </c>
      <c r="AG190" s="86">
        <v>0</v>
      </c>
      <c r="AH190" s="79">
        <v>5.8</v>
      </c>
      <c r="AI190" s="92">
        <f t="shared" si="2"/>
        <v>370</v>
      </c>
    </row>
    <row r="191" spans="1:35">
      <c r="A191" s="51" t="s">
        <v>326</v>
      </c>
      <c r="B191" s="86">
        <v>4</v>
      </c>
      <c r="C191" s="86">
        <v>0</v>
      </c>
      <c r="D191" s="86">
        <v>134</v>
      </c>
      <c r="E191" s="85">
        <v>150</v>
      </c>
      <c r="F191" s="86">
        <v>350732</v>
      </c>
      <c r="G191" s="86">
        <v>344218</v>
      </c>
      <c r="H191" s="86">
        <v>38945</v>
      </c>
      <c r="I191" s="86">
        <v>18871.04</v>
      </c>
      <c r="J191" s="86">
        <v>-16155</v>
      </c>
      <c r="K191" s="86">
        <v>379226</v>
      </c>
      <c r="L191" s="86">
        <v>323926</v>
      </c>
      <c r="M191" s="86">
        <v>308177</v>
      </c>
      <c r="N191" s="86">
        <v>401680</v>
      </c>
      <c r="O191" s="86">
        <v>30130</v>
      </c>
      <c r="P191" s="86">
        <v>10693</v>
      </c>
      <c r="Q191" s="86">
        <v>0</v>
      </c>
      <c r="R191" s="86">
        <v>0</v>
      </c>
      <c r="S191" s="86">
        <v>-18033</v>
      </c>
      <c r="T191" s="86">
        <v>16276</v>
      </c>
      <c r="U191" s="86">
        <v>0</v>
      </c>
      <c r="V191" s="140">
        <v>0</v>
      </c>
      <c r="W191" s="86">
        <v>-1878</v>
      </c>
      <c r="X191" s="86">
        <v>0</v>
      </c>
      <c r="Y191" s="86">
        <v>16155</v>
      </c>
      <c r="Z191" s="86">
        <v>0</v>
      </c>
      <c r="AA191" s="86">
        <v>0</v>
      </c>
      <c r="AB191" s="86">
        <v>-1878</v>
      </c>
      <c r="AC191" s="86">
        <v>-1878</v>
      </c>
      <c r="AD191" s="86">
        <v>-1878</v>
      </c>
      <c r="AE191" s="86">
        <v>-1878</v>
      </c>
      <c r="AF191" s="86">
        <v>-1878</v>
      </c>
      <c r="AG191" s="86">
        <v>-6765</v>
      </c>
      <c r="AH191" s="79">
        <v>9.6</v>
      </c>
      <c r="AI191" s="92">
        <f t="shared" si="2"/>
        <v>6514</v>
      </c>
    </row>
    <row r="192" spans="1:35" ht="22.5">
      <c r="A192" s="51" t="s">
        <v>327</v>
      </c>
      <c r="B192" s="86">
        <v>0</v>
      </c>
      <c r="C192" s="86">
        <v>0</v>
      </c>
      <c r="D192" s="86">
        <v>30</v>
      </c>
      <c r="E192" s="85">
        <v>35</v>
      </c>
      <c r="F192" s="86">
        <v>91381</v>
      </c>
      <c r="G192" s="86">
        <v>83124</v>
      </c>
      <c r="H192" s="86">
        <v>11220</v>
      </c>
      <c r="I192" s="86">
        <v>1440.7799999999979</v>
      </c>
      <c r="J192" s="86">
        <v>-2963</v>
      </c>
      <c r="K192" s="86">
        <v>96793</v>
      </c>
      <c r="L192" s="86">
        <v>86034</v>
      </c>
      <c r="M192" s="86">
        <v>82286</v>
      </c>
      <c r="N192" s="86">
        <v>101783</v>
      </c>
      <c r="O192" s="86">
        <v>8993</v>
      </c>
      <c r="P192" s="86">
        <v>2690</v>
      </c>
      <c r="Q192" s="86">
        <v>0</v>
      </c>
      <c r="R192" s="86">
        <v>0</v>
      </c>
      <c r="S192" s="86">
        <v>-3426</v>
      </c>
      <c r="T192" s="86">
        <v>0</v>
      </c>
      <c r="U192" s="86">
        <v>0</v>
      </c>
      <c r="V192" s="140">
        <v>0</v>
      </c>
      <c r="W192" s="86">
        <v>-463</v>
      </c>
      <c r="X192" s="86">
        <v>0</v>
      </c>
      <c r="Y192" s="86">
        <v>2963</v>
      </c>
      <c r="Z192" s="86">
        <v>0</v>
      </c>
      <c r="AA192" s="86">
        <v>0</v>
      </c>
      <c r="AB192" s="86">
        <v>-463</v>
      </c>
      <c r="AC192" s="86">
        <v>-463</v>
      </c>
      <c r="AD192" s="86">
        <v>-463</v>
      </c>
      <c r="AE192" s="86">
        <v>-463</v>
      </c>
      <c r="AF192" s="86">
        <v>-463</v>
      </c>
      <c r="AG192" s="86">
        <v>-648</v>
      </c>
      <c r="AH192" s="79">
        <v>7.4</v>
      </c>
      <c r="AI192" s="92">
        <f t="shared" si="2"/>
        <v>8257</v>
      </c>
    </row>
    <row r="193" spans="1:35">
      <c r="A193" s="51" t="s">
        <v>328</v>
      </c>
      <c r="B193" s="86">
        <v>0</v>
      </c>
      <c r="C193" s="86">
        <v>0</v>
      </c>
      <c r="D193" s="86">
        <v>10</v>
      </c>
      <c r="E193" s="85">
        <v>12</v>
      </c>
      <c r="F193" s="86">
        <v>54597</v>
      </c>
      <c r="G193" s="86">
        <v>52493</v>
      </c>
      <c r="H193" s="86">
        <v>3921</v>
      </c>
      <c r="I193" s="86">
        <v>165.64</v>
      </c>
      <c r="J193" s="86">
        <v>-1817</v>
      </c>
      <c r="K193" s="86">
        <v>57862</v>
      </c>
      <c r="L193" s="86">
        <v>51240</v>
      </c>
      <c r="M193" s="86">
        <v>49054</v>
      </c>
      <c r="N193" s="86">
        <v>60822</v>
      </c>
      <c r="O193" s="86">
        <v>2600</v>
      </c>
      <c r="P193" s="86">
        <v>1609</v>
      </c>
      <c r="Q193" s="86">
        <v>0</v>
      </c>
      <c r="R193" s="86">
        <v>0</v>
      </c>
      <c r="S193" s="86">
        <v>-2105</v>
      </c>
      <c r="T193" s="86">
        <v>0</v>
      </c>
      <c r="U193" s="86">
        <v>0</v>
      </c>
      <c r="V193" s="140">
        <v>0</v>
      </c>
      <c r="W193" s="86">
        <v>-288</v>
      </c>
      <c r="X193" s="86">
        <v>0</v>
      </c>
      <c r="Y193" s="86">
        <v>1817</v>
      </c>
      <c r="Z193" s="86">
        <v>0</v>
      </c>
      <c r="AA193" s="86">
        <v>0</v>
      </c>
      <c r="AB193" s="86">
        <v>-288</v>
      </c>
      <c r="AC193" s="86">
        <v>-288</v>
      </c>
      <c r="AD193" s="86">
        <v>-288</v>
      </c>
      <c r="AE193" s="86">
        <v>-288</v>
      </c>
      <c r="AF193" s="86">
        <v>-288</v>
      </c>
      <c r="AG193" s="86">
        <v>-377</v>
      </c>
      <c r="AH193" s="79">
        <v>7.3</v>
      </c>
      <c r="AI193" s="92">
        <f t="shared" si="2"/>
        <v>2104</v>
      </c>
    </row>
    <row r="194" spans="1:35">
      <c r="A194" s="51" t="s">
        <v>329</v>
      </c>
      <c r="B194" s="86">
        <v>0</v>
      </c>
      <c r="C194" s="86">
        <v>0</v>
      </c>
      <c r="D194" s="86">
        <v>0</v>
      </c>
      <c r="E194" s="85">
        <v>0</v>
      </c>
      <c r="F194" s="86">
        <v>0</v>
      </c>
      <c r="G194" s="86">
        <v>0</v>
      </c>
      <c r="H194" s="86">
        <v>0</v>
      </c>
      <c r="I194" s="86">
        <v>0</v>
      </c>
      <c r="J194" s="86">
        <v>0</v>
      </c>
      <c r="K194" s="86">
        <v>0</v>
      </c>
      <c r="L194" s="86">
        <v>0</v>
      </c>
      <c r="M194" s="86">
        <v>0</v>
      </c>
      <c r="N194" s="86">
        <v>0</v>
      </c>
      <c r="O194" s="86">
        <v>0</v>
      </c>
      <c r="P194" s="86">
        <v>0</v>
      </c>
      <c r="Q194" s="86">
        <v>0</v>
      </c>
      <c r="R194" s="86">
        <v>0</v>
      </c>
      <c r="S194" s="86">
        <v>0</v>
      </c>
      <c r="T194" s="86">
        <v>0</v>
      </c>
      <c r="U194" s="86">
        <v>0</v>
      </c>
      <c r="V194" s="140">
        <v>0</v>
      </c>
      <c r="W194" s="86">
        <v>0</v>
      </c>
      <c r="X194" s="86">
        <v>0</v>
      </c>
      <c r="Y194" s="86">
        <v>0</v>
      </c>
      <c r="Z194" s="86">
        <v>0</v>
      </c>
      <c r="AA194" s="86">
        <v>0</v>
      </c>
      <c r="AB194" s="86">
        <v>0</v>
      </c>
      <c r="AC194" s="86">
        <v>0</v>
      </c>
      <c r="AD194" s="86">
        <v>0</v>
      </c>
      <c r="AE194" s="86">
        <v>0</v>
      </c>
      <c r="AF194" s="86">
        <v>0</v>
      </c>
      <c r="AG194" s="86">
        <v>0</v>
      </c>
      <c r="AH194" s="79">
        <v>1</v>
      </c>
      <c r="AI194" s="92">
        <f t="shared" si="2"/>
        <v>0</v>
      </c>
    </row>
    <row r="195" spans="1:35">
      <c r="A195" s="51" t="s">
        <v>330</v>
      </c>
      <c r="B195" s="86">
        <v>1</v>
      </c>
      <c r="C195" s="86">
        <v>0</v>
      </c>
      <c r="D195" s="86">
        <v>121</v>
      </c>
      <c r="E195" s="85">
        <v>129</v>
      </c>
      <c r="F195" s="86">
        <v>186173</v>
      </c>
      <c r="G195" s="86">
        <v>176440</v>
      </c>
      <c r="H195" s="86">
        <v>24209</v>
      </c>
      <c r="I195" s="86">
        <v>6608.7199999999957</v>
      </c>
      <c r="J195" s="86">
        <v>-9490</v>
      </c>
      <c r="K195" s="86">
        <v>202758</v>
      </c>
      <c r="L195" s="86">
        <v>170741</v>
      </c>
      <c r="M195" s="86">
        <v>161548</v>
      </c>
      <c r="N195" s="86">
        <v>215915</v>
      </c>
      <c r="O195" s="86">
        <v>19568</v>
      </c>
      <c r="P195" s="86">
        <v>5651</v>
      </c>
      <c r="Q195" s="86">
        <v>0</v>
      </c>
      <c r="R195" s="86">
        <v>0</v>
      </c>
      <c r="S195" s="86">
        <v>-10500</v>
      </c>
      <c r="T195" s="86">
        <v>4986</v>
      </c>
      <c r="U195" s="86">
        <v>0</v>
      </c>
      <c r="V195" s="140">
        <v>0</v>
      </c>
      <c r="W195" s="86">
        <v>-1010</v>
      </c>
      <c r="X195" s="86">
        <v>0</v>
      </c>
      <c r="Y195" s="86">
        <v>9490</v>
      </c>
      <c r="Z195" s="86">
        <v>0</v>
      </c>
      <c r="AA195" s="86">
        <v>0</v>
      </c>
      <c r="AB195" s="86">
        <v>-1010</v>
      </c>
      <c r="AC195" s="86">
        <v>-1010</v>
      </c>
      <c r="AD195" s="86">
        <v>-1010</v>
      </c>
      <c r="AE195" s="86">
        <v>-1010</v>
      </c>
      <c r="AF195" s="86">
        <v>-1010</v>
      </c>
      <c r="AG195" s="86">
        <v>-4440</v>
      </c>
      <c r="AH195" s="79">
        <v>10.4</v>
      </c>
      <c r="AI195" s="92">
        <f t="shared" si="2"/>
        <v>9733</v>
      </c>
    </row>
    <row r="196" spans="1:35" ht="22.5">
      <c r="A196" s="51" t="s">
        <v>331</v>
      </c>
      <c r="B196" s="86">
        <v>0</v>
      </c>
      <c r="C196" s="86">
        <v>0</v>
      </c>
      <c r="D196" s="86">
        <v>8</v>
      </c>
      <c r="E196" s="85">
        <v>8</v>
      </c>
      <c r="F196" s="86">
        <v>15458</v>
      </c>
      <c r="G196" s="86">
        <v>14461</v>
      </c>
      <c r="H196" s="86">
        <v>1741</v>
      </c>
      <c r="I196" s="86">
        <v>10.549999999999969</v>
      </c>
      <c r="J196" s="86">
        <v>-744</v>
      </c>
      <c r="K196" s="86">
        <v>16760</v>
      </c>
      <c r="L196" s="86">
        <v>14272</v>
      </c>
      <c r="M196" s="86">
        <v>13464</v>
      </c>
      <c r="N196" s="86">
        <v>17806</v>
      </c>
      <c r="O196" s="86">
        <v>1353</v>
      </c>
      <c r="P196" s="86">
        <v>462</v>
      </c>
      <c r="Q196" s="86">
        <v>0</v>
      </c>
      <c r="R196" s="86">
        <v>0</v>
      </c>
      <c r="S196" s="86">
        <v>-818</v>
      </c>
      <c r="T196" s="86">
        <v>0</v>
      </c>
      <c r="U196" s="86">
        <v>0</v>
      </c>
      <c r="V196" s="140">
        <v>0</v>
      </c>
      <c r="W196" s="86">
        <v>-74</v>
      </c>
      <c r="X196" s="86">
        <v>0</v>
      </c>
      <c r="Y196" s="86">
        <v>744</v>
      </c>
      <c r="Z196" s="86">
        <v>0</v>
      </c>
      <c r="AA196" s="86">
        <v>0</v>
      </c>
      <c r="AB196" s="86">
        <v>-74</v>
      </c>
      <c r="AC196" s="86">
        <v>-74</v>
      </c>
      <c r="AD196" s="86">
        <v>-74</v>
      </c>
      <c r="AE196" s="86">
        <v>-74</v>
      </c>
      <c r="AF196" s="86">
        <v>-74</v>
      </c>
      <c r="AG196" s="86">
        <v>-374</v>
      </c>
      <c r="AH196" s="79">
        <v>11</v>
      </c>
      <c r="AI196" s="92">
        <f t="shared" si="2"/>
        <v>997</v>
      </c>
    </row>
    <row r="197" spans="1:35" ht="22.5">
      <c r="A197" s="51" t="s">
        <v>332</v>
      </c>
      <c r="B197" s="86">
        <v>0</v>
      </c>
      <c r="C197" s="86">
        <v>0</v>
      </c>
      <c r="D197" s="86">
        <v>9</v>
      </c>
      <c r="E197" s="85">
        <v>10</v>
      </c>
      <c r="F197" s="86">
        <v>12995</v>
      </c>
      <c r="G197" s="86">
        <v>11182</v>
      </c>
      <c r="H197" s="86">
        <v>2514</v>
      </c>
      <c r="I197" s="86">
        <v>213.62999999999994</v>
      </c>
      <c r="J197" s="86">
        <v>-701</v>
      </c>
      <c r="K197" s="86">
        <v>14199</v>
      </c>
      <c r="L197" s="86">
        <v>11928</v>
      </c>
      <c r="M197" s="86">
        <v>11224</v>
      </c>
      <c r="N197" s="86">
        <v>15215</v>
      </c>
      <c r="O197" s="86">
        <v>2195</v>
      </c>
      <c r="P197" s="86">
        <v>391</v>
      </c>
      <c r="Q197" s="86">
        <v>0</v>
      </c>
      <c r="R197" s="86">
        <v>0</v>
      </c>
      <c r="S197" s="86">
        <v>-773</v>
      </c>
      <c r="T197" s="86">
        <v>0</v>
      </c>
      <c r="U197" s="86">
        <v>0</v>
      </c>
      <c r="V197" s="140">
        <v>0</v>
      </c>
      <c r="W197" s="86">
        <v>-72</v>
      </c>
      <c r="X197" s="86">
        <v>0</v>
      </c>
      <c r="Y197" s="86">
        <v>701</v>
      </c>
      <c r="Z197" s="86">
        <v>0</v>
      </c>
      <c r="AA197" s="86">
        <v>0</v>
      </c>
      <c r="AB197" s="86">
        <v>-72</v>
      </c>
      <c r="AC197" s="86">
        <v>-72</v>
      </c>
      <c r="AD197" s="86">
        <v>-72</v>
      </c>
      <c r="AE197" s="86">
        <v>-72</v>
      </c>
      <c r="AF197" s="86">
        <v>-72</v>
      </c>
      <c r="AG197" s="86">
        <v>-341</v>
      </c>
      <c r="AH197" s="79">
        <v>10.7</v>
      </c>
      <c r="AI197" s="92">
        <f t="shared" ref="AI197:AI260" si="3">O197+P197+Q197+R197+S197-T197</f>
        <v>1813</v>
      </c>
    </row>
    <row r="198" spans="1:35" ht="22.5">
      <c r="A198" s="51" t="s">
        <v>333</v>
      </c>
      <c r="B198" s="86">
        <v>0</v>
      </c>
      <c r="C198" s="86">
        <v>0</v>
      </c>
      <c r="D198" s="86">
        <v>0</v>
      </c>
      <c r="E198" s="85">
        <v>0</v>
      </c>
      <c r="F198" s="86">
        <v>0</v>
      </c>
      <c r="G198" s="86">
        <v>0</v>
      </c>
      <c r="H198" s="86">
        <v>0</v>
      </c>
      <c r="I198" s="86">
        <v>0</v>
      </c>
      <c r="J198" s="86">
        <v>0</v>
      </c>
      <c r="K198" s="86">
        <v>0</v>
      </c>
      <c r="L198" s="86">
        <v>0</v>
      </c>
      <c r="M198" s="86">
        <v>0</v>
      </c>
      <c r="N198" s="86">
        <v>0</v>
      </c>
      <c r="O198" s="86">
        <v>0</v>
      </c>
      <c r="P198" s="86">
        <v>0</v>
      </c>
      <c r="Q198" s="86">
        <v>0</v>
      </c>
      <c r="R198" s="86">
        <v>0</v>
      </c>
      <c r="S198" s="86">
        <v>0</v>
      </c>
      <c r="T198" s="86">
        <v>0</v>
      </c>
      <c r="U198" s="86">
        <v>0</v>
      </c>
      <c r="V198" s="140">
        <v>0</v>
      </c>
      <c r="W198" s="86">
        <v>0</v>
      </c>
      <c r="X198" s="86">
        <v>0</v>
      </c>
      <c r="Y198" s="86">
        <v>0</v>
      </c>
      <c r="Z198" s="86">
        <v>0</v>
      </c>
      <c r="AA198" s="86">
        <v>0</v>
      </c>
      <c r="AB198" s="86">
        <v>0</v>
      </c>
      <c r="AC198" s="86">
        <v>0</v>
      </c>
      <c r="AD198" s="86">
        <v>0</v>
      </c>
      <c r="AE198" s="86">
        <v>0</v>
      </c>
      <c r="AF198" s="86">
        <v>0</v>
      </c>
      <c r="AG198" s="86">
        <v>0</v>
      </c>
      <c r="AH198" s="79">
        <v>1</v>
      </c>
      <c r="AI198" s="92">
        <f t="shared" si="3"/>
        <v>0</v>
      </c>
    </row>
    <row r="199" spans="1:35">
      <c r="A199" s="51" t="s">
        <v>334</v>
      </c>
      <c r="B199" s="86">
        <v>0</v>
      </c>
      <c r="C199" s="86">
        <v>0</v>
      </c>
      <c r="D199" s="86">
        <v>10</v>
      </c>
      <c r="E199" s="85">
        <v>11</v>
      </c>
      <c r="F199" s="86">
        <v>24279</v>
      </c>
      <c r="G199" s="86">
        <v>22719</v>
      </c>
      <c r="H199" s="86">
        <v>3043</v>
      </c>
      <c r="I199" s="86">
        <v>577.65999999999985</v>
      </c>
      <c r="J199" s="86">
        <v>-1483</v>
      </c>
      <c r="K199" s="86">
        <v>26812</v>
      </c>
      <c r="L199" s="86">
        <v>22042</v>
      </c>
      <c r="M199" s="86">
        <v>20843</v>
      </c>
      <c r="N199" s="86">
        <v>28695</v>
      </c>
      <c r="O199" s="86">
        <v>2488</v>
      </c>
      <c r="P199" s="86">
        <v>736</v>
      </c>
      <c r="Q199" s="86">
        <v>0</v>
      </c>
      <c r="R199" s="86">
        <v>0</v>
      </c>
      <c r="S199" s="86">
        <v>-1664</v>
      </c>
      <c r="T199" s="86">
        <v>0</v>
      </c>
      <c r="U199" s="86">
        <v>0</v>
      </c>
      <c r="V199" s="140">
        <v>0</v>
      </c>
      <c r="W199" s="86">
        <v>-181</v>
      </c>
      <c r="X199" s="86">
        <v>0</v>
      </c>
      <c r="Y199" s="86">
        <v>1483</v>
      </c>
      <c r="Z199" s="86">
        <v>0</v>
      </c>
      <c r="AA199" s="86">
        <v>0</v>
      </c>
      <c r="AB199" s="86">
        <v>-181</v>
      </c>
      <c r="AC199" s="86">
        <v>-181</v>
      </c>
      <c r="AD199" s="86">
        <v>-181</v>
      </c>
      <c r="AE199" s="86">
        <v>-181</v>
      </c>
      <c r="AF199" s="86">
        <v>-181</v>
      </c>
      <c r="AG199" s="86">
        <v>-578</v>
      </c>
      <c r="AH199" s="79">
        <v>9.1999999999999993</v>
      </c>
      <c r="AI199" s="92">
        <f t="shared" si="3"/>
        <v>1560</v>
      </c>
    </row>
    <row r="200" spans="1:35">
      <c r="A200" s="51" t="s">
        <v>335</v>
      </c>
      <c r="B200" s="86">
        <v>0</v>
      </c>
      <c r="C200" s="86">
        <v>0</v>
      </c>
      <c r="D200" s="86">
        <v>0</v>
      </c>
      <c r="E200" s="85">
        <v>0</v>
      </c>
      <c r="F200" s="86">
        <v>0</v>
      </c>
      <c r="G200" s="86">
        <v>0</v>
      </c>
      <c r="H200" s="86">
        <v>0</v>
      </c>
      <c r="I200" s="86">
        <v>0</v>
      </c>
      <c r="J200" s="86">
        <v>0</v>
      </c>
      <c r="K200" s="86">
        <v>0</v>
      </c>
      <c r="L200" s="86">
        <v>0</v>
      </c>
      <c r="M200" s="86">
        <v>0</v>
      </c>
      <c r="N200" s="86">
        <v>0</v>
      </c>
      <c r="O200" s="86">
        <v>0</v>
      </c>
      <c r="P200" s="86">
        <v>0</v>
      </c>
      <c r="Q200" s="86">
        <v>0</v>
      </c>
      <c r="R200" s="86">
        <v>0</v>
      </c>
      <c r="S200" s="86">
        <v>0</v>
      </c>
      <c r="T200" s="86">
        <v>0</v>
      </c>
      <c r="U200" s="86">
        <v>0</v>
      </c>
      <c r="V200" s="140">
        <v>0</v>
      </c>
      <c r="W200" s="86">
        <v>0</v>
      </c>
      <c r="X200" s="86">
        <v>0</v>
      </c>
      <c r="Y200" s="86">
        <v>0</v>
      </c>
      <c r="Z200" s="86">
        <v>0</v>
      </c>
      <c r="AA200" s="86">
        <v>0</v>
      </c>
      <c r="AB200" s="86">
        <v>0</v>
      </c>
      <c r="AC200" s="86">
        <v>0</v>
      </c>
      <c r="AD200" s="86">
        <v>0</v>
      </c>
      <c r="AE200" s="86">
        <v>0</v>
      </c>
      <c r="AF200" s="86">
        <v>0</v>
      </c>
      <c r="AG200" s="86">
        <v>0</v>
      </c>
      <c r="AH200" s="79">
        <v>1</v>
      </c>
      <c r="AI200" s="92">
        <f t="shared" si="3"/>
        <v>0</v>
      </c>
    </row>
    <row r="201" spans="1:35">
      <c r="A201" s="51" t="s">
        <v>336</v>
      </c>
      <c r="B201" s="86">
        <v>0</v>
      </c>
      <c r="C201" s="86">
        <v>0</v>
      </c>
      <c r="D201" s="86">
        <v>0</v>
      </c>
      <c r="E201" s="85">
        <v>0</v>
      </c>
      <c r="F201" s="86">
        <v>0</v>
      </c>
      <c r="G201" s="86">
        <v>0</v>
      </c>
      <c r="H201" s="86">
        <v>0</v>
      </c>
      <c r="I201" s="86">
        <v>0</v>
      </c>
      <c r="J201" s="86">
        <v>0</v>
      </c>
      <c r="K201" s="86">
        <v>0</v>
      </c>
      <c r="L201" s="86">
        <v>0</v>
      </c>
      <c r="M201" s="86">
        <v>0</v>
      </c>
      <c r="N201" s="86">
        <v>0</v>
      </c>
      <c r="O201" s="86">
        <v>0</v>
      </c>
      <c r="P201" s="86">
        <v>0</v>
      </c>
      <c r="Q201" s="86">
        <v>0</v>
      </c>
      <c r="R201" s="86">
        <v>0</v>
      </c>
      <c r="S201" s="86">
        <v>0</v>
      </c>
      <c r="T201" s="86">
        <v>0</v>
      </c>
      <c r="U201" s="86">
        <v>0</v>
      </c>
      <c r="V201" s="140">
        <v>0</v>
      </c>
      <c r="W201" s="86">
        <v>0</v>
      </c>
      <c r="X201" s="86">
        <v>0</v>
      </c>
      <c r="Y201" s="86">
        <v>0</v>
      </c>
      <c r="Z201" s="86">
        <v>0</v>
      </c>
      <c r="AA201" s="86">
        <v>0</v>
      </c>
      <c r="AB201" s="86">
        <v>0</v>
      </c>
      <c r="AC201" s="86">
        <v>0</v>
      </c>
      <c r="AD201" s="86">
        <v>0</v>
      </c>
      <c r="AE201" s="86">
        <v>0</v>
      </c>
      <c r="AF201" s="86">
        <v>0</v>
      </c>
      <c r="AG201" s="86">
        <v>0</v>
      </c>
      <c r="AH201" s="79">
        <v>1</v>
      </c>
      <c r="AI201" s="92">
        <f t="shared" si="3"/>
        <v>0</v>
      </c>
    </row>
    <row r="202" spans="1:35">
      <c r="A202" s="51" t="s">
        <v>337</v>
      </c>
      <c r="B202" s="86">
        <v>0</v>
      </c>
      <c r="C202" s="86">
        <v>0</v>
      </c>
      <c r="D202" s="86">
        <v>0</v>
      </c>
      <c r="E202" s="85">
        <v>0</v>
      </c>
      <c r="F202" s="86">
        <v>0</v>
      </c>
      <c r="G202" s="86">
        <v>0</v>
      </c>
      <c r="H202" s="86">
        <v>0</v>
      </c>
      <c r="I202" s="86">
        <v>0</v>
      </c>
      <c r="J202" s="86">
        <v>0</v>
      </c>
      <c r="K202" s="86">
        <v>0</v>
      </c>
      <c r="L202" s="86">
        <v>0</v>
      </c>
      <c r="M202" s="86">
        <v>0</v>
      </c>
      <c r="N202" s="86">
        <v>0</v>
      </c>
      <c r="O202" s="86">
        <v>0</v>
      </c>
      <c r="P202" s="86">
        <v>0</v>
      </c>
      <c r="Q202" s="86">
        <v>0</v>
      </c>
      <c r="R202" s="86">
        <v>0</v>
      </c>
      <c r="S202" s="86">
        <v>0</v>
      </c>
      <c r="T202" s="86">
        <v>0</v>
      </c>
      <c r="U202" s="86">
        <v>0</v>
      </c>
      <c r="V202" s="140">
        <v>0</v>
      </c>
      <c r="W202" s="86">
        <v>0</v>
      </c>
      <c r="X202" s="86">
        <v>0</v>
      </c>
      <c r="Y202" s="86">
        <v>0</v>
      </c>
      <c r="Z202" s="86">
        <v>0</v>
      </c>
      <c r="AA202" s="86">
        <v>0</v>
      </c>
      <c r="AB202" s="86">
        <v>0</v>
      </c>
      <c r="AC202" s="86">
        <v>0</v>
      </c>
      <c r="AD202" s="86">
        <v>0</v>
      </c>
      <c r="AE202" s="86">
        <v>0</v>
      </c>
      <c r="AF202" s="86">
        <v>0</v>
      </c>
      <c r="AG202" s="86">
        <v>0</v>
      </c>
      <c r="AH202" s="79">
        <v>1</v>
      </c>
      <c r="AI202" s="92">
        <f t="shared" si="3"/>
        <v>0</v>
      </c>
    </row>
    <row r="203" spans="1:35">
      <c r="A203" s="51" t="s">
        <v>338</v>
      </c>
      <c r="B203" s="86">
        <v>0</v>
      </c>
      <c r="C203" s="86">
        <v>0</v>
      </c>
      <c r="D203" s="86">
        <v>45</v>
      </c>
      <c r="E203" s="85">
        <v>46</v>
      </c>
      <c r="F203" s="86">
        <v>71854</v>
      </c>
      <c r="G203" s="86">
        <v>65484</v>
      </c>
      <c r="H203" s="86">
        <v>9008</v>
      </c>
      <c r="I203" s="86">
        <v>421.90000000000032</v>
      </c>
      <c r="J203" s="86">
        <v>-2638</v>
      </c>
      <c r="K203" s="86">
        <v>76560</v>
      </c>
      <c r="L203" s="86">
        <v>67342</v>
      </c>
      <c r="M203" s="86">
        <v>64486</v>
      </c>
      <c r="N203" s="86">
        <v>80530</v>
      </c>
      <c r="O203" s="86">
        <v>7237</v>
      </c>
      <c r="P203" s="86">
        <v>2123</v>
      </c>
      <c r="Q203" s="86">
        <v>0</v>
      </c>
      <c r="R203" s="86">
        <v>0</v>
      </c>
      <c r="S203" s="86">
        <v>-2990</v>
      </c>
      <c r="T203" s="86">
        <v>0</v>
      </c>
      <c r="U203" s="86">
        <v>0</v>
      </c>
      <c r="V203" s="140">
        <v>0</v>
      </c>
      <c r="W203" s="86">
        <v>-352</v>
      </c>
      <c r="X203" s="86">
        <v>0</v>
      </c>
      <c r="Y203" s="86">
        <v>2638</v>
      </c>
      <c r="Z203" s="86">
        <v>0</v>
      </c>
      <c r="AA203" s="86">
        <v>0</v>
      </c>
      <c r="AB203" s="86">
        <v>-352</v>
      </c>
      <c r="AC203" s="86">
        <v>-352</v>
      </c>
      <c r="AD203" s="86">
        <v>-352</v>
      </c>
      <c r="AE203" s="86">
        <v>-352</v>
      </c>
      <c r="AF203" s="86">
        <v>-352</v>
      </c>
      <c r="AG203" s="86">
        <v>-878</v>
      </c>
      <c r="AH203" s="79">
        <v>8.5</v>
      </c>
      <c r="AI203" s="92">
        <f t="shared" si="3"/>
        <v>6370</v>
      </c>
    </row>
    <row r="204" spans="1:35">
      <c r="A204" s="51" t="s">
        <v>339</v>
      </c>
      <c r="B204" s="86">
        <v>4</v>
      </c>
      <c r="C204" s="86">
        <v>0</v>
      </c>
      <c r="D204" s="86">
        <v>149</v>
      </c>
      <c r="E204" s="85">
        <v>163</v>
      </c>
      <c r="F204" s="86">
        <v>1146884</v>
      </c>
      <c r="G204" s="86">
        <v>1165288</v>
      </c>
      <c r="H204" s="86">
        <v>96285</v>
      </c>
      <c r="I204" s="86">
        <v>57757.310000000005</v>
      </c>
      <c r="J204" s="86">
        <v>-55550</v>
      </c>
      <c r="K204" s="86">
        <v>1245055</v>
      </c>
      <c r="L204" s="86">
        <v>1055257</v>
      </c>
      <c r="M204" s="86">
        <v>1008646</v>
      </c>
      <c r="N204" s="86">
        <v>1312885</v>
      </c>
      <c r="O204" s="86">
        <v>67834</v>
      </c>
      <c r="P204" s="86">
        <v>35144</v>
      </c>
      <c r="Q204" s="86">
        <v>0</v>
      </c>
      <c r="R204" s="86">
        <v>0</v>
      </c>
      <c r="S204" s="86">
        <v>-62243</v>
      </c>
      <c r="T204" s="86">
        <v>59139</v>
      </c>
      <c r="U204" s="86">
        <v>0</v>
      </c>
      <c r="V204" s="140">
        <v>0</v>
      </c>
      <c r="W204" s="86">
        <v>-6693</v>
      </c>
      <c r="X204" s="86">
        <v>0</v>
      </c>
      <c r="Y204" s="86">
        <v>55550</v>
      </c>
      <c r="Z204" s="86">
        <v>0</v>
      </c>
      <c r="AA204" s="86">
        <v>0</v>
      </c>
      <c r="AB204" s="86">
        <v>-6693</v>
      </c>
      <c r="AC204" s="86">
        <v>-6693</v>
      </c>
      <c r="AD204" s="86">
        <v>-6693</v>
      </c>
      <c r="AE204" s="86">
        <v>-6693</v>
      </c>
      <c r="AF204" s="86">
        <v>-6693</v>
      </c>
      <c r="AG204" s="86">
        <v>-22085</v>
      </c>
      <c r="AH204" s="79">
        <v>9.3000000000000007</v>
      </c>
      <c r="AI204" s="92">
        <f t="shared" si="3"/>
        <v>-18404</v>
      </c>
    </row>
    <row r="205" spans="1:35">
      <c r="A205" s="51" t="s">
        <v>340</v>
      </c>
      <c r="B205" s="86">
        <v>0</v>
      </c>
      <c r="C205" s="86">
        <v>0</v>
      </c>
      <c r="D205" s="86">
        <v>0</v>
      </c>
      <c r="E205" s="85">
        <v>0</v>
      </c>
      <c r="F205" s="86">
        <v>0</v>
      </c>
      <c r="G205" s="86">
        <v>0</v>
      </c>
      <c r="H205" s="86">
        <v>0</v>
      </c>
      <c r="I205" s="86">
        <v>0</v>
      </c>
      <c r="J205" s="86">
        <v>0</v>
      </c>
      <c r="K205" s="86">
        <v>0</v>
      </c>
      <c r="L205" s="86">
        <v>0</v>
      </c>
      <c r="M205" s="86">
        <v>0</v>
      </c>
      <c r="N205" s="86">
        <v>0</v>
      </c>
      <c r="O205" s="86">
        <v>0</v>
      </c>
      <c r="P205" s="86">
        <v>0</v>
      </c>
      <c r="Q205" s="86">
        <v>0</v>
      </c>
      <c r="R205" s="86">
        <v>0</v>
      </c>
      <c r="S205" s="86">
        <v>0</v>
      </c>
      <c r="T205" s="86">
        <v>0</v>
      </c>
      <c r="U205" s="86">
        <v>0</v>
      </c>
      <c r="V205" s="140">
        <v>0</v>
      </c>
      <c r="W205" s="86">
        <v>0</v>
      </c>
      <c r="X205" s="86">
        <v>0</v>
      </c>
      <c r="Y205" s="86">
        <v>0</v>
      </c>
      <c r="Z205" s="86">
        <v>0</v>
      </c>
      <c r="AA205" s="86">
        <v>0</v>
      </c>
      <c r="AB205" s="86">
        <v>0</v>
      </c>
      <c r="AC205" s="86">
        <v>0</v>
      </c>
      <c r="AD205" s="86">
        <v>0</v>
      </c>
      <c r="AE205" s="86">
        <v>0</v>
      </c>
      <c r="AF205" s="86">
        <v>0</v>
      </c>
      <c r="AG205" s="86">
        <v>0</v>
      </c>
      <c r="AH205" s="79">
        <v>1</v>
      </c>
      <c r="AI205" s="92">
        <f t="shared" si="3"/>
        <v>0</v>
      </c>
    </row>
    <row r="206" spans="1:35">
      <c r="A206" s="51" t="s">
        <v>341</v>
      </c>
      <c r="B206" s="86">
        <v>0</v>
      </c>
      <c r="C206" s="86">
        <v>0</v>
      </c>
      <c r="D206" s="86">
        <v>16</v>
      </c>
      <c r="E206" s="85">
        <v>17</v>
      </c>
      <c r="F206" s="86">
        <v>286733</v>
      </c>
      <c r="G206" s="86">
        <v>275349</v>
      </c>
      <c r="H206" s="86">
        <v>22664</v>
      </c>
      <c r="I206" s="86">
        <v>3333.1199999999985</v>
      </c>
      <c r="J206" s="86">
        <v>-11280</v>
      </c>
      <c r="K206" s="86">
        <v>307252</v>
      </c>
      <c r="L206" s="86">
        <v>266870</v>
      </c>
      <c r="M206" s="86">
        <v>254822</v>
      </c>
      <c r="N206" s="86">
        <v>323977</v>
      </c>
      <c r="O206" s="86">
        <v>15922</v>
      </c>
      <c r="P206" s="86">
        <v>8505</v>
      </c>
      <c r="Q206" s="86">
        <v>0</v>
      </c>
      <c r="R206" s="86">
        <v>0</v>
      </c>
      <c r="S206" s="86">
        <v>-13043</v>
      </c>
      <c r="T206" s="86">
        <v>0</v>
      </c>
      <c r="U206" s="86">
        <v>0</v>
      </c>
      <c r="V206" s="140">
        <v>0</v>
      </c>
      <c r="W206" s="86">
        <v>-1763</v>
      </c>
      <c r="X206" s="86">
        <v>0</v>
      </c>
      <c r="Y206" s="86">
        <v>11280</v>
      </c>
      <c r="Z206" s="86">
        <v>0</v>
      </c>
      <c r="AA206" s="86">
        <v>0</v>
      </c>
      <c r="AB206" s="86">
        <v>-1763</v>
      </c>
      <c r="AC206" s="86">
        <v>-1763</v>
      </c>
      <c r="AD206" s="86">
        <v>-1763</v>
      </c>
      <c r="AE206" s="86">
        <v>-1763</v>
      </c>
      <c r="AF206" s="86">
        <v>-1763</v>
      </c>
      <c r="AG206" s="86">
        <v>-2465</v>
      </c>
      <c r="AH206" s="79">
        <v>7.4</v>
      </c>
      <c r="AI206" s="92">
        <f t="shared" si="3"/>
        <v>11384</v>
      </c>
    </row>
    <row r="207" spans="1:35" ht="22.5">
      <c r="A207" s="51" t="s">
        <v>342</v>
      </c>
      <c r="B207" s="86">
        <v>0</v>
      </c>
      <c r="C207" s="86">
        <v>0</v>
      </c>
      <c r="D207" s="86">
        <v>11</v>
      </c>
      <c r="E207" s="85">
        <v>11</v>
      </c>
      <c r="F207" s="86">
        <v>41544</v>
      </c>
      <c r="G207" s="86">
        <v>39098</v>
      </c>
      <c r="H207" s="86">
        <v>4109</v>
      </c>
      <c r="I207" s="86">
        <v>338.24</v>
      </c>
      <c r="J207" s="86">
        <v>-1663</v>
      </c>
      <c r="K207" s="86">
        <v>44531</v>
      </c>
      <c r="L207" s="86">
        <v>38695</v>
      </c>
      <c r="M207" s="86">
        <v>36951</v>
      </c>
      <c r="N207" s="86">
        <v>46954</v>
      </c>
      <c r="O207" s="86">
        <v>3085</v>
      </c>
      <c r="P207" s="86">
        <v>1232</v>
      </c>
      <c r="Q207" s="86">
        <v>0</v>
      </c>
      <c r="R207" s="86">
        <v>0</v>
      </c>
      <c r="S207" s="86">
        <v>-1871</v>
      </c>
      <c r="T207" s="86">
        <v>0</v>
      </c>
      <c r="U207" s="86">
        <v>0</v>
      </c>
      <c r="V207" s="140">
        <v>0</v>
      </c>
      <c r="W207" s="86">
        <v>-208</v>
      </c>
      <c r="X207" s="86">
        <v>0</v>
      </c>
      <c r="Y207" s="86">
        <v>1663</v>
      </c>
      <c r="Z207" s="86">
        <v>0</v>
      </c>
      <c r="AA207" s="86">
        <v>0</v>
      </c>
      <c r="AB207" s="86">
        <v>-208</v>
      </c>
      <c r="AC207" s="86">
        <v>-208</v>
      </c>
      <c r="AD207" s="86">
        <v>-208</v>
      </c>
      <c r="AE207" s="86">
        <v>-208</v>
      </c>
      <c r="AF207" s="86">
        <v>-208</v>
      </c>
      <c r="AG207" s="86">
        <v>-623</v>
      </c>
      <c r="AH207" s="79">
        <v>9</v>
      </c>
      <c r="AI207" s="92">
        <f t="shared" si="3"/>
        <v>2446</v>
      </c>
    </row>
    <row r="208" spans="1:35">
      <c r="A208" s="51" t="s">
        <v>343</v>
      </c>
      <c r="B208" s="86">
        <v>0</v>
      </c>
      <c r="C208" s="86">
        <v>0</v>
      </c>
      <c r="D208" s="86">
        <v>0</v>
      </c>
      <c r="E208" s="85">
        <v>0</v>
      </c>
      <c r="F208" s="86">
        <v>0</v>
      </c>
      <c r="G208" s="86">
        <v>0</v>
      </c>
      <c r="H208" s="86">
        <v>0</v>
      </c>
      <c r="I208" s="86">
        <v>0</v>
      </c>
      <c r="J208" s="86">
        <v>0</v>
      </c>
      <c r="K208" s="86">
        <v>0</v>
      </c>
      <c r="L208" s="86">
        <v>0</v>
      </c>
      <c r="M208" s="86">
        <v>0</v>
      </c>
      <c r="N208" s="86">
        <v>0</v>
      </c>
      <c r="O208" s="86">
        <v>0</v>
      </c>
      <c r="P208" s="86">
        <v>0</v>
      </c>
      <c r="Q208" s="86">
        <v>0</v>
      </c>
      <c r="R208" s="86">
        <v>0</v>
      </c>
      <c r="S208" s="86">
        <v>0</v>
      </c>
      <c r="T208" s="86">
        <v>0</v>
      </c>
      <c r="U208" s="86">
        <v>0</v>
      </c>
      <c r="V208" s="140">
        <v>0</v>
      </c>
      <c r="W208" s="86">
        <v>0</v>
      </c>
      <c r="X208" s="86">
        <v>0</v>
      </c>
      <c r="Y208" s="86">
        <v>0</v>
      </c>
      <c r="Z208" s="86">
        <v>0</v>
      </c>
      <c r="AA208" s="86">
        <v>0</v>
      </c>
      <c r="AB208" s="86">
        <v>0</v>
      </c>
      <c r="AC208" s="86">
        <v>0</v>
      </c>
      <c r="AD208" s="86">
        <v>0</v>
      </c>
      <c r="AE208" s="86">
        <v>0</v>
      </c>
      <c r="AF208" s="86">
        <v>0</v>
      </c>
      <c r="AG208" s="86">
        <v>0</v>
      </c>
      <c r="AH208" s="79">
        <v>1</v>
      </c>
      <c r="AI208" s="92">
        <f t="shared" si="3"/>
        <v>0</v>
      </c>
    </row>
    <row r="209" spans="1:35">
      <c r="A209" s="51" t="s">
        <v>344</v>
      </c>
      <c r="B209" s="86">
        <v>0</v>
      </c>
      <c r="C209" s="86">
        <v>0</v>
      </c>
      <c r="D209" s="86">
        <v>0</v>
      </c>
      <c r="E209" s="85">
        <v>0</v>
      </c>
      <c r="F209" s="86">
        <v>0</v>
      </c>
      <c r="G209" s="86">
        <v>0</v>
      </c>
      <c r="H209" s="86">
        <v>0</v>
      </c>
      <c r="I209" s="86">
        <v>0</v>
      </c>
      <c r="J209" s="86">
        <v>0</v>
      </c>
      <c r="K209" s="86">
        <v>0</v>
      </c>
      <c r="L209" s="86">
        <v>0</v>
      </c>
      <c r="M209" s="86">
        <v>0</v>
      </c>
      <c r="N209" s="86">
        <v>0</v>
      </c>
      <c r="O209" s="86">
        <v>0</v>
      </c>
      <c r="P209" s="86">
        <v>0</v>
      </c>
      <c r="Q209" s="86">
        <v>0</v>
      </c>
      <c r="R209" s="86">
        <v>0</v>
      </c>
      <c r="S209" s="86">
        <v>0</v>
      </c>
      <c r="T209" s="86">
        <v>0</v>
      </c>
      <c r="U209" s="86">
        <v>0</v>
      </c>
      <c r="V209" s="140">
        <v>0</v>
      </c>
      <c r="W209" s="86">
        <v>0</v>
      </c>
      <c r="X209" s="86">
        <v>0</v>
      </c>
      <c r="Y209" s="86">
        <v>0</v>
      </c>
      <c r="Z209" s="86">
        <v>0</v>
      </c>
      <c r="AA209" s="86">
        <v>0</v>
      </c>
      <c r="AB209" s="86">
        <v>0</v>
      </c>
      <c r="AC209" s="86">
        <v>0</v>
      </c>
      <c r="AD209" s="86">
        <v>0</v>
      </c>
      <c r="AE209" s="86">
        <v>0</v>
      </c>
      <c r="AF209" s="86">
        <v>0</v>
      </c>
      <c r="AG209" s="86">
        <v>0</v>
      </c>
      <c r="AH209" s="79">
        <v>1</v>
      </c>
      <c r="AI209" s="92">
        <f t="shared" si="3"/>
        <v>0</v>
      </c>
    </row>
    <row r="210" spans="1:35">
      <c r="A210" s="51" t="s">
        <v>345</v>
      </c>
      <c r="B210" s="86">
        <v>0</v>
      </c>
      <c r="C210" s="86">
        <v>0</v>
      </c>
      <c r="D210" s="86">
        <v>13</v>
      </c>
      <c r="E210" s="85">
        <v>14</v>
      </c>
      <c r="F210" s="86">
        <v>32544</v>
      </c>
      <c r="G210" s="86">
        <v>29096</v>
      </c>
      <c r="H210" s="86">
        <v>4770</v>
      </c>
      <c r="I210" s="86">
        <v>101.76999999999992</v>
      </c>
      <c r="J210" s="86">
        <v>-1322</v>
      </c>
      <c r="K210" s="86">
        <v>34839</v>
      </c>
      <c r="L210" s="86">
        <v>30399</v>
      </c>
      <c r="M210" s="86">
        <v>28871</v>
      </c>
      <c r="N210" s="86">
        <v>36850</v>
      </c>
      <c r="O210" s="86">
        <v>3954</v>
      </c>
      <c r="P210" s="86">
        <v>965</v>
      </c>
      <c r="Q210" s="86">
        <v>0</v>
      </c>
      <c r="R210" s="86">
        <v>0</v>
      </c>
      <c r="S210" s="86">
        <v>-1471</v>
      </c>
      <c r="T210" s="86">
        <v>0</v>
      </c>
      <c r="U210" s="86">
        <v>0</v>
      </c>
      <c r="V210" s="140">
        <v>0</v>
      </c>
      <c r="W210" s="86">
        <v>-149</v>
      </c>
      <c r="X210" s="86">
        <v>0</v>
      </c>
      <c r="Y210" s="86">
        <v>1322</v>
      </c>
      <c r="Z210" s="86">
        <v>0</v>
      </c>
      <c r="AA210" s="86">
        <v>0</v>
      </c>
      <c r="AB210" s="86">
        <v>-149</v>
      </c>
      <c r="AC210" s="86">
        <v>-149</v>
      </c>
      <c r="AD210" s="86">
        <v>-149</v>
      </c>
      <c r="AE210" s="86">
        <v>-149</v>
      </c>
      <c r="AF210" s="86">
        <v>-149</v>
      </c>
      <c r="AG210" s="86">
        <v>-577</v>
      </c>
      <c r="AH210" s="79">
        <v>9.9</v>
      </c>
      <c r="AI210" s="92">
        <f t="shared" si="3"/>
        <v>3448</v>
      </c>
    </row>
    <row r="211" spans="1:35">
      <c r="A211" s="51" t="s">
        <v>346</v>
      </c>
      <c r="B211" s="86">
        <v>0</v>
      </c>
      <c r="C211" s="86">
        <v>0</v>
      </c>
      <c r="D211" s="86">
        <v>0</v>
      </c>
      <c r="E211" s="85">
        <v>0</v>
      </c>
      <c r="F211" s="86">
        <v>0</v>
      </c>
      <c r="G211" s="86">
        <v>0</v>
      </c>
      <c r="H211" s="86">
        <v>0</v>
      </c>
      <c r="I211" s="86">
        <v>0</v>
      </c>
      <c r="J211" s="86">
        <v>0</v>
      </c>
      <c r="K211" s="86">
        <v>0</v>
      </c>
      <c r="L211" s="86">
        <v>0</v>
      </c>
      <c r="M211" s="86">
        <v>0</v>
      </c>
      <c r="N211" s="86">
        <v>0</v>
      </c>
      <c r="O211" s="86">
        <v>0</v>
      </c>
      <c r="P211" s="86">
        <v>0</v>
      </c>
      <c r="Q211" s="86">
        <v>0</v>
      </c>
      <c r="R211" s="86">
        <v>0</v>
      </c>
      <c r="S211" s="86">
        <v>0</v>
      </c>
      <c r="T211" s="86">
        <v>0</v>
      </c>
      <c r="U211" s="86">
        <v>0</v>
      </c>
      <c r="V211" s="140">
        <v>0</v>
      </c>
      <c r="W211" s="86">
        <v>0</v>
      </c>
      <c r="X211" s="86">
        <v>0</v>
      </c>
      <c r="Y211" s="86">
        <v>0</v>
      </c>
      <c r="Z211" s="86">
        <v>0</v>
      </c>
      <c r="AA211" s="86">
        <v>0</v>
      </c>
      <c r="AB211" s="86">
        <v>0</v>
      </c>
      <c r="AC211" s="86">
        <v>0</v>
      </c>
      <c r="AD211" s="86">
        <v>0</v>
      </c>
      <c r="AE211" s="86">
        <v>0</v>
      </c>
      <c r="AF211" s="86">
        <v>0</v>
      </c>
      <c r="AG211" s="86">
        <v>0</v>
      </c>
      <c r="AH211" s="79">
        <v>1</v>
      </c>
      <c r="AI211" s="92">
        <f t="shared" si="3"/>
        <v>0</v>
      </c>
    </row>
    <row r="212" spans="1:35">
      <c r="A212" s="51" t="s">
        <v>347</v>
      </c>
      <c r="B212" s="86">
        <v>0</v>
      </c>
      <c r="C212" s="86">
        <v>0</v>
      </c>
      <c r="D212" s="86">
        <v>0</v>
      </c>
      <c r="E212" s="85">
        <v>0</v>
      </c>
      <c r="F212" s="86">
        <v>0</v>
      </c>
      <c r="G212" s="86">
        <v>0</v>
      </c>
      <c r="H212" s="86">
        <v>0</v>
      </c>
      <c r="I212" s="86">
        <v>0</v>
      </c>
      <c r="J212" s="86">
        <v>0</v>
      </c>
      <c r="K212" s="86">
        <v>0</v>
      </c>
      <c r="L212" s="86">
        <v>0</v>
      </c>
      <c r="M212" s="86">
        <v>0</v>
      </c>
      <c r="N212" s="86">
        <v>0</v>
      </c>
      <c r="O212" s="86">
        <v>0</v>
      </c>
      <c r="P212" s="86">
        <v>0</v>
      </c>
      <c r="Q212" s="86">
        <v>0</v>
      </c>
      <c r="R212" s="86">
        <v>0</v>
      </c>
      <c r="S212" s="86">
        <v>0</v>
      </c>
      <c r="T212" s="86">
        <v>0</v>
      </c>
      <c r="U212" s="86">
        <v>0</v>
      </c>
      <c r="V212" s="140">
        <v>0</v>
      </c>
      <c r="W212" s="86">
        <v>0</v>
      </c>
      <c r="X212" s="86">
        <v>0</v>
      </c>
      <c r="Y212" s="86">
        <v>0</v>
      </c>
      <c r="Z212" s="86">
        <v>0</v>
      </c>
      <c r="AA212" s="86">
        <v>0</v>
      </c>
      <c r="AB212" s="86">
        <v>0</v>
      </c>
      <c r="AC212" s="86">
        <v>0</v>
      </c>
      <c r="AD212" s="86">
        <v>0</v>
      </c>
      <c r="AE212" s="86">
        <v>0</v>
      </c>
      <c r="AF212" s="86">
        <v>0</v>
      </c>
      <c r="AG212" s="86">
        <v>0</v>
      </c>
      <c r="AH212" s="79">
        <v>1</v>
      </c>
      <c r="AI212" s="92">
        <f t="shared" si="3"/>
        <v>0</v>
      </c>
    </row>
    <row r="213" spans="1:35">
      <c r="A213" s="51" t="s">
        <v>348</v>
      </c>
      <c r="B213" s="86">
        <v>0</v>
      </c>
      <c r="C213" s="86">
        <v>0</v>
      </c>
      <c r="D213" s="86">
        <v>16</v>
      </c>
      <c r="E213" s="85">
        <v>17</v>
      </c>
      <c r="F213" s="86">
        <v>5717</v>
      </c>
      <c r="G213" s="86">
        <v>5439</v>
      </c>
      <c r="H213" s="86">
        <v>595</v>
      </c>
      <c r="I213" s="86">
        <v>0</v>
      </c>
      <c r="J213" s="86">
        <v>-317</v>
      </c>
      <c r="K213" s="86">
        <v>6269</v>
      </c>
      <c r="L213" s="86">
        <v>5188</v>
      </c>
      <c r="M213" s="86">
        <v>4838</v>
      </c>
      <c r="N213" s="86">
        <v>6723</v>
      </c>
      <c r="O213" s="86">
        <v>456</v>
      </c>
      <c r="P213" s="86">
        <v>172</v>
      </c>
      <c r="Q213" s="86">
        <v>0</v>
      </c>
      <c r="R213" s="86">
        <v>0</v>
      </c>
      <c r="S213" s="86">
        <v>-350</v>
      </c>
      <c r="T213" s="86">
        <v>0</v>
      </c>
      <c r="U213" s="86">
        <v>0</v>
      </c>
      <c r="V213" s="140">
        <v>0</v>
      </c>
      <c r="W213" s="86">
        <v>-33</v>
      </c>
      <c r="X213" s="86">
        <v>0</v>
      </c>
      <c r="Y213" s="86">
        <v>317</v>
      </c>
      <c r="Z213" s="86">
        <v>0</v>
      </c>
      <c r="AA213" s="86">
        <v>0</v>
      </c>
      <c r="AB213" s="86">
        <v>-33</v>
      </c>
      <c r="AC213" s="86">
        <v>-33</v>
      </c>
      <c r="AD213" s="86">
        <v>-33</v>
      </c>
      <c r="AE213" s="86">
        <v>-33</v>
      </c>
      <c r="AF213" s="86">
        <v>-33</v>
      </c>
      <c r="AG213" s="86">
        <v>-152</v>
      </c>
      <c r="AH213" s="79">
        <v>10.6</v>
      </c>
      <c r="AI213" s="92">
        <f t="shared" si="3"/>
        <v>278</v>
      </c>
    </row>
    <row r="214" spans="1:35">
      <c r="A214" s="51" t="s">
        <v>349</v>
      </c>
      <c r="B214" s="86">
        <v>0</v>
      </c>
      <c r="C214" s="86">
        <v>0</v>
      </c>
      <c r="D214" s="86">
        <v>8</v>
      </c>
      <c r="E214" s="85">
        <v>8</v>
      </c>
      <c r="F214" s="86">
        <v>19790</v>
      </c>
      <c r="G214" s="86">
        <v>18897</v>
      </c>
      <c r="H214" s="86">
        <v>2169</v>
      </c>
      <c r="I214" s="86">
        <v>73.930000000000007</v>
      </c>
      <c r="J214" s="86">
        <v>-1276</v>
      </c>
      <c r="K214" s="86">
        <v>21983</v>
      </c>
      <c r="L214" s="86">
        <v>17715</v>
      </c>
      <c r="M214" s="86">
        <v>16719</v>
      </c>
      <c r="N214" s="86">
        <v>23534</v>
      </c>
      <c r="O214" s="86">
        <v>1709</v>
      </c>
      <c r="P214" s="86">
        <v>602</v>
      </c>
      <c r="Q214" s="86">
        <v>0</v>
      </c>
      <c r="R214" s="86">
        <v>0</v>
      </c>
      <c r="S214" s="86">
        <v>-1418</v>
      </c>
      <c r="T214" s="86">
        <v>0</v>
      </c>
      <c r="U214" s="86">
        <v>0</v>
      </c>
      <c r="V214" s="140">
        <v>0</v>
      </c>
      <c r="W214" s="86">
        <v>-142</v>
      </c>
      <c r="X214" s="86">
        <v>0</v>
      </c>
      <c r="Y214" s="86">
        <v>1276</v>
      </c>
      <c r="Z214" s="86">
        <v>0</v>
      </c>
      <c r="AA214" s="86">
        <v>0</v>
      </c>
      <c r="AB214" s="86">
        <v>-142</v>
      </c>
      <c r="AC214" s="86">
        <v>-142</v>
      </c>
      <c r="AD214" s="86">
        <v>-142</v>
      </c>
      <c r="AE214" s="86">
        <v>-142</v>
      </c>
      <c r="AF214" s="86">
        <v>-142</v>
      </c>
      <c r="AG214" s="86">
        <v>-566</v>
      </c>
      <c r="AH214" s="79">
        <v>10</v>
      </c>
      <c r="AI214" s="92">
        <f t="shared" si="3"/>
        <v>893</v>
      </c>
    </row>
    <row r="215" spans="1:35">
      <c r="A215" s="51" t="s">
        <v>350</v>
      </c>
      <c r="B215" s="86">
        <v>4</v>
      </c>
      <c r="C215" s="86">
        <v>0</v>
      </c>
      <c r="D215" s="86">
        <v>155</v>
      </c>
      <c r="E215" s="85">
        <v>171</v>
      </c>
      <c r="F215" s="86">
        <v>475800</v>
      </c>
      <c r="G215" s="86">
        <v>465359</v>
      </c>
      <c r="H215" s="86">
        <v>45831</v>
      </c>
      <c r="I215" s="86">
        <v>16137.050000000017</v>
      </c>
      <c r="J215" s="86">
        <v>-22168</v>
      </c>
      <c r="K215" s="86">
        <v>515258</v>
      </c>
      <c r="L215" s="86">
        <v>438852</v>
      </c>
      <c r="M215" s="86">
        <v>419893</v>
      </c>
      <c r="N215" s="86">
        <v>542377</v>
      </c>
      <c r="O215" s="86">
        <v>34111</v>
      </c>
      <c r="P215" s="86">
        <v>14391</v>
      </c>
      <c r="Q215" s="86">
        <v>0</v>
      </c>
      <c r="R215" s="86">
        <v>0</v>
      </c>
      <c r="S215" s="86">
        <v>-24839</v>
      </c>
      <c r="T215" s="86">
        <v>13222</v>
      </c>
      <c r="U215" s="86">
        <v>0</v>
      </c>
      <c r="V215" s="140">
        <v>0</v>
      </c>
      <c r="W215" s="86">
        <v>-2671</v>
      </c>
      <c r="X215" s="86">
        <v>0</v>
      </c>
      <c r="Y215" s="86">
        <v>22168</v>
      </c>
      <c r="Z215" s="86">
        <v>0</v>
      </c>
      <c r="AA215" s="86">
        <v>0</v>
      </c>
      <c r="AB215" s="86">
        <v>-2671</v>
      </c>
      <c r="AC215" s="86">
        <v>-2671</v>
      </c>
      <c r="AD215" s="86">
        <v>-2671</v>
      </c>
      <c r="AE215" s="86">
        <v>-2671</v>
      </c>
      <c r="AF215" s="86">
        <v>-2671</v>
      </c>
      <c r="AG215" s="86">
        <v>-8813</v>
      </c>
      <c r="AH215" s="79">
        <v>9.3000000000000007</v>
      </c>
      <c r="AI215" s="92">
        <f t="shared" si="3"/>
        <v>10441</v>
      </c>
    </row>
    <row r="216" spans="1:35">
      <c r="A216" s="51" t="s">
        <v>351</v>
      </c>
      <c r="B216" s="86">
        <v>0</v>
      </c>
      <c r="C216" s="86">
        <v>0</v>
      </c>
      <c r="D216" s="86">
        <v>21</v>
      </c>
      <c r="E216" s="85">
        <v>23</v>
      </c>
      <c r="F216" s="86">
        <v>105933</v>
      </c>
      <c r="G216" s="86">
        <v>102572</v>
      </c>
      <c r="H216" s="86">
        <v>8775</v>
      </c>
      <c r="I216" s="86">
        <v>387.02000000000021</v>
      </c>
      <c r="J216" s="86">
        <v>-5414</v>
      </c>
      <c r="K216" s="86">
        <v>115674</v>
      </c>
      <c r="L216" s="86">
        <v>96708</v>
      </c>
      <c r="M216" s="86">
        <v>91994</v>
      </c>
      <c r="N216" s="86">
        <v>122672</v>
      </c>
      <c r="O216" s="86">
        <v>6281</v>
      </c>
      <c r="P216" s="86">
        <v>3179</v>
      </c>
      <c r="Q216" s="86">
        <v>0</v>
      </c>
      <c r="R216" s="86">
        <v>0</v>
      </c>
      <c r="S216" s="86">
        <v>-6099</v>
      </c>
      <c r="T216" s="86">
        <v>0</v>
      </c>
      <c r="U216" s="86">
        <v>0</v>
      </c>
      <c r="V216" s="140">
        <v>0</v>
      </c>
      <c r="W216" s="86">
        <v>-685</v>
      </c>
      <c r="X216" s="86">
        <v>0</v>
      </c>
      <c r="Y216" s="86">
        <v>5414</v>
      </c>
      <c r="Z216" s="86">
        <v>0</v>
      </c>
      <c r="AA216" s="86">
        <v>0</v>
      </c>
      <c r="AB216" s="86">
        <v>-685</v>
      </c>
      <c r="AC216" s="86">
        <v>-685</v>
      </c>
      <c r="AD216" s="86">
        <v>-685</v>
      </c>
      <c r="AE216" s="86">
        <v>-685</v>
      </c>
      <c r="AF216" s="86">
        <v>-685</v>
      </c>
      <c r="AG216" s="86">
        <v>-1989</v>
      </c>
      <c r="AH216" s="79">
        <v>8.9</v>
      </c>
      <c r="AI216" s="92">
        <f t="shared" si="3"/>
        <v>3361</v>
      </c>
    </row>
    <row r="217" spans="1:35">
      <c r="A217" s="51" t="s">
        <v>352</v>
      </c>
      <c r="B217" s="86">
        <v>0</v>
      </c>
      <c r="C217" s="86">
        <v>0</v>
      </c>
      <c r="D217" s="86">
        <v>1</v>
      </c>
      <c r="E217" s="85">
        <v>1</v>
      </c>
      <c r="F217" s="86">
        <v>5329</v>
      </c>
      <c r="G217" s="86">
        <v>5223</v>
      </c>
      <c r="H217" s="86">
        <v>438</v>
      </c>
      <c r="I217" s="86">
        <v>0</v>
      </c>
      <c r="J217" s="86">
        <v>-332</v>
      </c>
      <c r="K217" s="86">
        <v>5903</v>
      </c>
      <c r="L217" s="86">
        <v>4791</v>
      </c>
      <c r="M217" s="86">
        <v>4482</v>
      </c>
      <c r="N217" s="86">
        <v>6359</v>
      </c>
      <c r="O217" s="86">
        <v>304</v>
      </c>
      <c r="P217" s="86">
        <v>161</v>
      </c>
      <c r="Q217" s="86">
        <v>0</v>
      </c>
      <c r="R217" s="86">
        <v>0</v>
      </c>
      <c r="S217" s="86">
        <v>-359</v>
      </c>
      <c r="T217" s="86">
        <v>0</v>
      </c>
      <c r="U217" s="86">
        <v>0</v>
      </c>
      <c r="V217" s="140">
        <v>0</v>
      </c>
      <c r="W217" s="86">
        <v>-27</v>
      </c>
      <c r="X217" s="86">
        <v>0</v>
      </c>
      <c r="Y217" s="86">
        <v>332</v>
      </c>
      <c r="Z217" s="86">
        <v>0</v>
      </c>
      <c r="AA217" s="86">
        <v>0</v>
      </c>
      <c r="AB217" s="86">
        <v>-27</v>
      </c>
      <c r="AC217" s="86">
        <v>-27</v>
      </c>
      <c r="AD217" s="86">
        <v>-27</v>
      </c>
      <c r="AE217" s="86">
        <v>-27</v>
      </c>
      <c r="AF217" s="86">
        <v>-27</v>
      </c>
      <c r="AG217" s="86">
        <v>-197</v>
      </c>
      <c r="AH217" s="79">
        <v>13.1</v>
      </c>
      <c r="AI217" s="92">
        <f t="shared" si="3"/>
        <v>106</v>
      </c>
    </row>
    <row r="218" spans="1:35">
      <c r="A218" s="51" t="s">
        <v>353</v>
      </c>
      <c r="B218" s="86">
        <v>0</v>
      </c>
      <c r="C218" s="86">
        <v>0</v>
      </c>
      <c r="D218" s="86">
        <v>0</v>
      </c>
      <c r="E218" s="85">
        <v>0</v>
      </c>
      <c r="F218" s="86">
        <v>0</v>
      </c>
      <c r="G218" s="86">
        <v>0</v>
      </c>
      <c r="H218" s="86">
        <v>0</v>
      </c>
      <c r="I218" s="86">
        <v>0</v>
      </c>
      <c r="J218" s="86">
        <v>0</v>
      </c>
      <c r="K218" s="86">
        <v>0</v>
      </c>
      <c r="L218" s="86">
        <v>0</v>
      </c>
      <c r="M218" s="86">
        <v>0</v>
      </c>
      <c r="N218" s="86">
        <v>0</v>
      </c>
      <c r="O218" s="86">
        <v>0</v>
      </c>
      <c r="P218" s="86">
        <v>0</v>
      </c>
      <c r="Q218" s="86">
        <v>0</v>
      </c>
      <c r="R218" s="86">
        <v>0</v>
      </c>
      <c r="S218" s="86">
        <v>0</v>
      </c>
      <c r="T218" s="86">
        <v>0</v>
      </c>
      <c r="U218" s="86">
        <v>0</v>
      </c>
      <c r="V218" s="140">
        <v>0</v>
      </c>
      <c r="W218" s="86">
        <v>0</v>
      </c>
      <c r="X218" s="86">
        <v>0</v>
      </c>
      <c r="Y218" s="86">
        <v>0</v>
      </c>
      <c r="Z218" s="86">
        <v>0</v>
      </c>
      <c r="AA218" s="86">
        <v>0</v>
      </c>
      <c r="AB218" s="86">
        <v>0</v>
      </c>
      <c r="AC218" s="86">
        <v>0</v>
      </c>
      <c r="AD218" s="86">
        <v>0</v>
      </c>
      <c r="AE218" s="86">
        <v>0</v>
      </c>
      <c r="AF218" s="86">
        <v>0</v>
      </c>
      <c r="AG218" s="86">
        <v>0</v>
      </c>
      <c r="AH218" s="79">
        <v>1</v>
      </c>
      <c r="AI218" s="92">
        <f t="shared" si="3"/>
        <v>0</v>
      </c>
    </row>
    <row r="219" spans="1:35">
      <c r="A219" s="51" t="s">
        <v>354</v>
      </c>
      <c r="B219" s="86">
        <v>0</v>
      </c>
      <c r="C219" s="86">
        <v>0</v>
      </c>
      <c r="D219" s="86">
        <v>0</v>
      </c>
      <c r="E219" s="85">
        <v>0</v>
      </c>
      <c r="F219" s="86">
        <v>0</v>
      </c>
      <c r="G219" s="86">
        <v>0</v>
      </c>
      <c r="H219" s="86">
        <v>0</v>
      </c>
      <c r="I219" s="86">
        <v>0</v>
      </c>
      <c r="J219" s="86">
        <v>0</v>
      </c>
      <c r="K219" s="86">
        <v>0</v>
      </c>
      <c r="L219" s="86">
        <v>0</v>
      </c>
      <c r="M219" s="86">
        <v>0</v>
      </c>
      <c r="N219" s="86">
        <v>0</v>
      </c>
      <c r="O219" s="86">
        <v>0</v>
      </c>
      <c r="P219" s="86">
        <v>0</v>
      </c>
      <c r="Q219" s="86">
        <v>0</v>
      </c>
      <c r="R219" s="86">
        <v>0</v>
      </c>
      <c r="S219" s="86">
        <v>0</v>
      </c>
      <c r="T219" s="86">
        <v>0</v>
      </c>
      <c r="U219" s="86">
        <v>0</v>
      </c>
      <c r="V219" s="140">
        <v>0</v>
      </c>
      <c r="W219" s="86">
        <v>0</v>
      </c>
      <c r="X219" s="86">
        <v>0</v>
      </c>
      <c r="Y219" s="86">
        <v>0</v>
      </c>
      <c r="Z219" s="86">
        <v>0</v>
      </c>
      <c r="AA219" s="86">
        <v>0</v>
      </c>
      <c r="AB219" s="86">
        <v>0</v>
      </c>
      <c r="AC219" s="86">
        <v>0</v>
      </c>
      <c r="AD219" s="86">
        <v>0</v>
      </c>
      <c r="AE219" s="86">
        <v>0</v>
      </c>
      <c r="AF219" s="86">
        <v>0</v>
      </c>
      <c r="AG219" s="86">
        <v>0</v>
      </c>
      <c r="AH219" s="79">
        <v>1</v>
      </c>
      <c r="AI219" s="92">
        <f t="shared" si="3"/>
        <v>0</v>
      </c>
    </row>
    <row r="220" spans="1:35">
      <c r="A220" s="51" t="s">
        <v>355</v>
      </c>
      <c r="B220" s="86">
        <v>0</v>
      </c>
      <c r="C220" s="86">
        <v>0</v>
      </c>
      <c r="D220" s="86">
        <v>258</v>
      </c>
      <c r="E220" s="85">
        <v>289</v>
      </c>
      <c r="F220" s="86">
        <v>67036</v>
      </c>
      <c r="G220" s="86">
        <v>53403</v>
      </c>
      <c r="H220" s="86">
        <v>15986</v>
      </c>
      <c r="I220" s="86">
        <v>973.54999999999973</v>
      </c>
      <c r="J220" s="86">
        <v>-2353</v>
      </c>
      <c r="K220" s="86">
        <v>71137</v>
      </c>
      <c r="L220" s="86">
        <v>63097</v>
      </c>
      <c r="M220" s="86">
        <v>59996</v>
      </c>
      <c r="N220" s="86">
        <v>75069</v>
      </c>
      <c r="O220" s="86">
        <v>14281</v>
      </c>
      <c r="P220" s="86">
        <v>1976</v>
      </c>
      <c r="Q220" s="86">
        <v>0</v>
      </c>
      <c r="R220" s="86">
        <v>0</v>
      </c>
      <c r="S220" s="86">
        <v>-2624</v>
      </c>
      <c r="T220" s="86">
        <v>0</v>
      </c>
      <c r="U220" s="86">
        <v>0</v>
      </c>
      <c r="V220" s="140">
        <v>0</v>
      </c>
      <c r="W220" s="86">
        <v>-271</v>
      </c>
      <c r="X220" s="86">
        <v>0</v>
      </c>
      <c r="Y220" s="86">
        <v>2353</v>
      </c>
      <c r="Z220" s="86">
        <v>0</v>
      </c>
      <c r="AA220" s="86">
        <v>0</v>
      </c>
      <c r="AB220" s="86">
        <v>-271</v>
      </c>
      <c r="AC220" s="86">
        <v>-271</v>
      </c>
      <c r="AD220" s="86">
        <v>-271</v>
      </c>
      <c r="AE220" s="86">
        <v>-271</v>
      </c>
      <c r="AF220" s="86">
        <v>-271</v>
      </c>
      <c r="AG220" s="86">
        <v>-998</v>
      </c>
      <c r="AH220" s="79">
        <v>9.6999999999999993</v>
      </c>
      <c r="AI220" s="92">
        <f t="shared" si="3"/>
        <v>13633</v>
      </c>
    </row>
    <row r="221" spans="1:35">
      <c r="A221" s="51" t="s">
        <v>356</v>
      </c>
      <c r="B221" s="86">
        <v>0</v>
      </c>
      <c r="C221" s="86">
        <v>0</v>
      </c>
      <c r="D221" s="86">
        <v>4</v>
      </c>
      <c r="E221" s="85">
        <v>5</v>
      </c>
      <c r="F221" s="86">
        <v>3664</v>
      </c>
      <c r="G221" s="86">
        <v>3317</v>
      </c>
      <c r="H221" s="86">
        <v>564</v>
      </c>
      <c r="I221" s="86">
        <v>0</v>
      </c>
      <c r="J221" s="86">
        <v>-217</v>
      </c>
      <c r="K221" s="86">
        <v>4011</v>
      </c>
      <c r="L221" s="86">
        <v>3336</v>
      </c>
      <c r="M221" s="86">
        <v>3082</v>
      </c>
      <c r="N221" s="86">
        <v>4387</v>
      </c>
      <c r="O221" s="86">
        <v>476</v>
      </c>
      <c r="P221" s="86">
        <v>111</v>
      </c>
      <c r="Q221" s="86">
        <v>0</v>
      </c>
      <c r="R221" s="86">
        <v>0</v>
      </c>
      <c r="S221" s="86">
        <v>-240</v>
      </c>
      <c r="T221" s="86">
        <v>0</v>
      </c>
      <c r="U221" s="86">
        <v>0</v>
      </c>
      <c r="V221" s="140">
        <v>0</v>
      </c>
      <c r="W221" s="86">
        <v>-23</v>
      </c>
      <c r="X221" s="86">
        <v>0</v>
      </c>
      <c r="Y221" s="86">
        <v>217</v>
      </c>
      <c r="Z221" s="86">
        <v>0</v>
      </c>
      <c r="AA221" s="86">
        <v>0</v>
      </c>
      <c r="AB221" s="86">
        <v>-23</v>
      </c>
      <c r="AC221" s="86">
        <v>-23</v>
      </c>
      <c r="AD221" s="86">
        <v>-23</v>
      </c>
      <c r="AE221" s="86">
        <v>-23</v>
      </c>
      <c r="AF221" s="86">
        <v>-23</v>
      </c>
      <c r="AG221" s="86">
        <v>-102</v>
      </c>
      <c r="AH221" s="79">
        <v>10.4</v>
      </c>
      <c r="AI221" s="92">
        <f t="shared" si="3"/>
        <v>347</v>
      </c>
    </row>
    <row r="222" spans="1:35" ht="22.5">
      <c r="A222" s="51" t="s">
        <v>357</v>
      </c>
      <c r="B222" s="86">
        <v>0</v>
      </c>
      <c r="C222" s="86">
        <v>0</v>
      </c>
      <c r="D222" s="86">
        <v>0</v>
      </c>
      <c r="E222" s="85">
        <v>0</v>
      </c>
      <c r="F222" s="86">
        <v>0</v>
      </c>
      <c r="G222" s="86">
        <v>0</v>
      </c>
      <c r="H222" s="86">
        <v>0</v>
      </c>
      <c r="I222" s="86">
        <v>0</v>
      </c>
      <c r="J222" s="86">
        <v>0</v>
      </c>
      <c r="K222" s="86">
        <v>0</v>
      </c>
      <c r="L222" s="86">
        <v>0</v>
      </c>
      <c r="M222" s="86">
        <v>0</v>
      </c>
      <c r="N222" s="86">
        <v>0</v>
      </c>
      <c r="O222" s="86">
        <v>0</v>
      </c>
      <c r="P222" s="86">
        <v>0</v>
      </c>
      <c r="Q222" s="86">
        <v>0</v>
      </c>
      <c r="R222" s="86">
        <v>0</v>
      </c>
      <c r="S222" s="86">
        <v>0</v>
      </c>
      <c r="T222" s="86">
        <v>0</v>
      </c>
      <c r="U222" s="86">
        <v>0</v>
      </c>
      <c r="V222" s="140">
        <v>0</v>
      </c>
      <c r="W222" s="86">
        <v>0</v>
      </c>
      <c r="X222" s="86">
        <v>0</v>
      </c>
      <c r="Y222" s="86">
        <v>0</v>
      </c>
      <c r="Z222" s="86">
        <v>0</v>
      </c>
      <c r="AA222" s="86">
        <v>0</v>
      </c>
      <c r="AB222" s="86">
        <v>0</v>
      </c>
      <c r="AC222" s="86">
        <v>0</v>
      </c>
      <c r="AD222" s="86">
        <v>0</v>
      </c>
      <c r="AE222" s="86">
        <v>0</v>
      </c>
      <c r="AF222" s="86">
        <v>0</v>
      </c>
      <c r="AG222" s="86">
        <v>0</v>
      </c>
      <c r="AH222" s="79">
        <v>1</v>
      </c>
      <c r="AI222" s="92">
        <f t="shared" si="3"/>
        <v>0</v>
      </c>
    </row>
    <row r="223" spans="1:35">
      <c r="A223" s="51" t="s">
        <v>358</v>
      </c>
      <c r="B223" s="86">
        <v>0</v>
      </c>
      <c r="C223" s="86">
        <v>0</v>
      </c>
      <c r="D223" s="86">
        <v>0</v>
      </c>
      <c r="E223" s="85">
        <v>0</v>
      </c>
      <c r="F223" s="86">
        <v>0</v>
      </c>
      <c r="G223" s="86">
        <v>0</v>
      </c>
      <c r="H223" s="86">
        <v>0</v>
      </c>
      <c r="I223" s="86">
        <v>0</v>
      </c>
      <c r="J223" s="86">
        <v>0</v>
      </c>
      <c r="K223" s="86">
        <v>0</v>
      </c>
      <c r="L223" s="86">
        <v>0</v>
      </c>
      <c r="M223" s="86">
        <v>0</v>
      </c>
      <c r="N223" s="86">
        <v>0</v>
      </c>
      <c r="O223" s="86">
        <v>0</v>
      </c>
      <c r="P223" s="86">
        <v>0</v>
      </c>
      <c r="Q223" s="86">
        <v>0</v>
      </c>
      <c r="R223" s="86">
        <v>0</v>
      </c>
      <c r="S223" s="86">
        <v>0</v>
      </c>
      <c r="T223" s="86">
        <v>0</v>
      </c>
      <c r="U223" s="86">
        <v>0</v>
      </c>
      <c r="V223" s="140">
        <v>0</v>
      </c>
      <c r="W223" s="86">
        <v>0</v>
      </c>
      <c r="X223" s="86">
        <v>0</v>
      </c>
      <c r="Y223" s="86">
        <v>0</v>
      </c>
      <c r="Z223" s="86">
        <v>0</v>
      </c>
      <c r="AA223" s="86">
        <v>0</v>
      </c>
      <c r="AB223" s="86">
        <v>0</v>
      </c>
      <c r="AC223" s="86">
        <v>0</v>
      </c>
      <c r="AD223" s="86">
        <v>0</v>
      </c>
      <c r="AE223" s="86">
        <v>0</v>
      </c>
      <c r="AF223" s="86">
        <v>0</v>
      </c>
      <c r="AG223" s="86">
        <v>0</v>
      </c>
      <c r="AH223" s="79">
        <v>1</v>
      </c>
      <c r="AI223" s="92">
        <f t="shared" si="3"/>
        <v>0</v>
      </c>
    </row>
    <row r="224" spans="1:35">
      <c r="A224" s="51" t="s">
        <v>359</v>
      </c>
      <c r="B224" s="86">
        <v>0</v>
      </c>
      <c r="C224" s="86">
        <v>0</v>
      </c>
      <c r="D224" s="86">
        <v>0</v>
      </c>
      <c r="E224" s="85">
        <v>0</v>
      </c>
      <c r="F224" s="86">
        <v>0</v>
      </c>
      <c r="G224" s="86">
        <v>0</v>
      </c>
      <c r="H224" s="86">
        <v>0</v>
      </c>
      <c r="I224" s="86">
        <v>0</v>
      </c>
      <c r="J224" s="86">
        <v>0</v>
      </c>
      <c r="K224" s="86">
        <v>0</v>
      </c>
      <c r="L224" s="86">
        <v>0</v>
      </c>
      <c r="M224" s="86">
        <v>0</v>
      </c>
      <c r="N224" s="86">
        <v>0</v>
      </c>
      <c r="O224" s="86">
        <v>0</v>
      </c>
      <c r="P224" s="86">
        <v>0</v>
      </c>
      <c r="Q224" s="86">
        <v>0</v>
      </c>
      <c r="R224" s="86">
        <v>0</v>
      </c>
      <c r="S224" s="86">
        <v>0</v>
      </c>
      <c r="T224" s="86">
        <v>0</v>
      </c>
      <c r="U224" s="86">
        <v>0</v>
      </c>
      <c r="V224" s="140">
        <v>0</v>
      </c>
      <c r="W224" s="86">
        <v>0</v>
      </c>
      <c r="X224" s="86">
        <v>0</v>
      </c>
      <c r="Y224" s="86">
        <v>0</v>
      </c>
      <c r="Z224" s="86">
        <v>0</v>
      </c>
      <c r="AA224" s="86">
        <v>0</v>
      </c>
      <c r="AB224" s="86">
        <v>0</v>
      </c>
      <c r="AC224" s="86">
        <v>0</v>
      </c>
      <c r="AD224" s="86">
        <v>0</v>
      </c>
      <c r="AE224" s="86">
        <v>0</v>
      </c>
      <c r="AF224" s="86">
        <v>0</v>
      </c>
      <c r="AG224" s="86">
        <v>0</v>
      </c>
      <c r="AH224" s="79">
        <v>1</v>
      </c>
      <c r="AI224" s="92">
        <f t="shared" si="3"/>
        <v>0</v>
      </c>
    </row>
    <row r="225" spans="1:35">
      <c r="A225" s="51" t="s">
        <v>360</v>
      </c>
      <c r="B225" s="86">
        <v>0</v>
      </c>
      <c r="C225" s="86">
        <v>0</v>
      </c>
      <c r="D225" s="86">
        <v>0</v>
      </c>
      <c r="E225" s="85">
        <v>0</v>
      </c>
      <c r="F225" s="86">
        <v>0</v>
      </c>
      <c r="G225" s="86">
        <v>0</v>
      </c>
      <c r="H225" s="86">
        <v>0</v>
      </c>
      <c r="I225" s="86">
        <v>0</v>
      </c>
      <c r="J225" s="86">
        <v>0</v>
      </c>
      <c r="K225" s="86">
        <v>0</v>
      </c>
      <c r="L225" s="86">
        <v>0</v>
      </c>
      <c r="M225" s="86">
        <v>0</v>
      </c>
      <c r="N225" s="86">
        <v>0</v>
      </c>
      <c r="O225" s="86">
        <v>0</v>
      </c>
      <c r="P225" s="86">
        <v>0</v>
      </c>
      <c r="Q225" s="86">
        <v>0</v>
      </c>
      <c r="R225" s="86">
        <v>0</v>
      </c>
      <c r="S225" s="86">
        <v>0</v>
      </c>
      <c r="T225" s="86">
        <v>0</v>
      </c>
      <c r="U225" s="86">
        <v>0</v>
      </c>
      <c r="V225" s="140">
        <v>0</v>
      </c>
      <c r="W225" s="86">
        <v>0</v>
      </c>
      <c r="X225" s="86">
        <v>0</v>
      </c>
      <c r="Y225" s="86">
        <v>0</v>
      </c>
      <c r="Z225" s="86">
        <v>0</v>
      </c>
      <c r="AA225" s="86">
        <v>0</v>
      </c>
      <c r="AB225" s="86">
        <v>0</v>
      </c>
      <c r="AC225" s="86">
        <v>0</v>
      </c>
      <c r="AD225" s="86">
        <v>0</v>
      </c>
      <c r="AE225" s="86">
        <v>0</v>
      </c>
      <c r="AF225" s="86">
        <v>0</v>
      </c>
      <c r="AG225" s="86">
        <v>0</v>
      </c>
      <c r="AH225" s="79">
        <v>1</v>
      </c>
      <c r="AI225" s="92">
        <f t="shared" si="3"/>
        <v>0</v>
      </c>
    </row>
    <row r="226" spans="1:35">
      <c r="A226" s="51" t="s">
        <v>361</v>
      </c>
      <c r="B226" s="86">
        <v>0</v>
      </c>
      <c r="C226" s="86">
        <v>0</v>
      </c>
      <c r="D226" s="86">
        <v>1</v>
      </c>
      <c r="E226" s="85">
        <v>3</v>
      </c>
      <c r="F226" s="86">
        <v>9937</v>
      </c>
      <c r="G226" s="86">
        <v>9757</v>
      </c>
      <c r="H226" s="86">
        <v>616</v>
      </c>
      <c r="I226" s="86">
        <v>0</v>
      </c>
      <c r="J226" s="86">
        <v>-436</v>
      </c>
      <c r="K226" s="86">
        <v>10727</v>
      </c>
      <c r="L226" s="86">
        <v>9153</v>
      </c>
      <c r="M226" s="86">
        <v>8767</v>
      </c>
      <c r="N226" s="86">
        <v>11244</v>
      </c>
      <c r="O226" s="86">
        <v>381</v>
      </c>
      <c r="P226" s="86">
        <v>296</v>
      </c>
      <c r="Q226" s="86">
        <v>0</v>
      </c>
      <c r="R226" s="86">
        <v>0</v>
      </c>
      <c r="S226" s="86">
        <v>-497</v>
      </c>
      <c r="T226" s="86">
        <v>0</v>
      </c>
      <c r="U226" s="86">
        <v>0</v>
      </c>
      <c r="V226" s="140">
        <v>0</v>
      </c>
      <c r="W226" s="86">
        <v>-61</v>
      </c>
      <c r="X226" s="86">
        <v>0</v>
      </c>
      <c r="Y226" s="86">
        <v>436</v>
      </c>
      <c r="Z226" s="86">
        <v>0</v>
      </c>
      <c r="AA226" s="86">
        <v>0</v>
      </c>
      <c r="AB226" s="86">
        <v>-61</v>
      </c>
      <c r="AC226" s="86">
        <v>-61</v>
      </c>
      <c r="AD226" s="86">
        <v>-61</v>
      </c>
      <c r="AE226" s="86">
        <v>-61</v>
      </c>
      <c r="AF226" s="86">
        <v>-61</v>
      </c>
      <c r="AG226" s="86">
        <v>-131</v>
      </c>
      <c r="AH226" s="79">
        <v>8.1</v>
      </c>
      <c r="AI226" s="92">
        <f t="shared" si="3"/>
        <v>180</v>
      </c>
    </row>
    <row r="227" spans="1:35">
      <c r="A227" s="51" t="s">
        <v>362</v>
      </c>
      <c r="B227" s="86">
        <v>0</v>
      </c>
      <c r="C227" s="86">
        <v>0</v>
      </c>
      <c r="D227" s="86">
        <v>13</v>
      </c>
      <c r="E227" s="85">
        <v>14</v>
      </c>
      <c r="F227" s="86">
        <v>56777</v>
      </c>
      <c r="G227" s="86">
        <v>54269</v>
      </c>
      <c r="H227" s="86">
        <v>4953</v>
      </c>
      <c r="I227" s="86">
        <v>249.86999999999989</v>
      </c>
      <c r="J227" s="86">
        <v>-2445</v>
      </c>
      <c r="K227" s="86">
        <v>61209</v>
      </c>
      <c r="L227" s="86">
        <v>52475</v>
      </c>
      <c r="M227" s="86">
        <v>50142</v>
      </c>
      <c r="N227" s="86">
        <v>64492</v>
      </c>
      <c r="O227" s="86">
        <v>3632</v>
      </c>
      <c r="P227" s="86">
        <v>1691</v>
      </c>
      <c r="Q227" s="86">
        <v>0</v>
      </c>
      <c r="R227" s="86">
        <v>0</v>
      </c>
      <c r="S227" s="86">
        <v>-2815</v>
      </c>
      <c r="T227" s="86">
        <v>0</v>
      </c>
      <c r="U227" s="86">
        <v>0</v>
      </c>
      <c r="V227" s="140">
        <v>0</v>
      </c>
      <c r="W227" s="86">
        <v>-370</v>
      </c>
      <c r="X227" s="86">
        <v>0</v>
      </c>
      <c r="Y227" s="86">
        <v>2445</v>
      </c>
      <c r="Z227" s="86">
        <v>0</v>
      </c>
      <c r="AA227" s="86">
        <v>0</v>
      </c>
      <c r="AB227" s="86">
        <v>-370</v>
      </c>
      <c r="AC227" s="86">
        <v>-370</v>
      </c>
      <c r="AD227" s="86">
        <v>-370</v>
      </c>
      <c r="AE227" s="86">
        <v>-370</v>
      </c>
      <c r="AF227" s="86">
        <v>-370</v>
      </c>
      <c r="AG227" s="86">
        <v>-595</v>
      </c>
      <c r="AH227" s="79">
        <v>7.6</v>
      </c>
      <c r="AI227" s="92">
        <f t="shared" si="3"/>
        <v>2508</v>
      </c>
    </row>
    <row r="228" spans="1:35">
      <c r="A228" s="51" t="s">
        <v>363</v>
      </c>
      <c r="B228" s="86">
        <v>0</v>
      </c>
      <c r="C228" s="86">
        <v>0</v>
      </c>
      <c r="D228" s="86">
        <v>0</v>
      </c>
      <c r="E228" s="85">
        <v>0</v>
      </c>
      <c r="F228" s="86">
        <v>0</v>
      </c>
      <c r="G228" s="86">
        <v>0</v>
      </c>
      <c r="H228" s="86">
        <v>0</v>
      </c>
      <c r="I228" s="86">
        <v>0</v>
      </c>
      <c r="J228" s="86">
        <v>0</v>
      </c>
      <c r="K228" s="86">
        <v>0</v>
      </c>
      <c r="L228" s="86">
        <v>0</v>
      </c>
      <c r="M228" s="86">
        <v>0</v>
      </c>
      <c r="N228" s="86">
        <v>0</v>
      </c>
      <c r="O228" s="86">
        <v>0</v>
      </c>
      <c r="P228" s="86">
        <v>0</v>
      </c>
      <c r="Q228" s="86">
        <v>0</v>
      </c>
      <c r="R228" s="86">
        <v>0</v>
      </c>
      <c r="S228" s="86">
        <v>0</v>
      </c>
      <c r="T228" s="86">
        <v>0</v>
      </c>
      <c r="U228" s="86">
        <v>0</v>
      </c>
      <c r="V228" s="140">
        <v>0</v>
      </c>
      <c r="W228" s="86">
        <v>0</v>
      </c>
      <c r="X228" s="86">
        <v>0</v>
      </c>
      <c r="Y228" s="86">
        <v>0</v>
      </c>
      <c r="Z228" s="86">
        <v>0</v>
      </c>
      <c r="AA228" s="86">
        <v>0</v>
      </c>
      <c r="AB228" s="86">
        <v>0</v>
      </c>
      <c r="AC228" s="86">
        <v>0</v>
      </c>
      <c r="AD228" s="86">
        <v>0</v>
      </c>
      <c r="AE228" s="86">
        <v>0</v>
      </c>
      <c r="AF228" s="86">
        <v>0</v>
      </c>
      <c r="AG228" s="86">
        <v>0</v>
      </c>
      <c r="AH228" s="79">
        <v>1</v>
      </c>
      <c r="AI228" s="92">
        <f t="shared" si="3"/>
        <v>0</v>
      </c>
    </row>
    <row r="229" spans="1:35">
      <c r="A229" s="51" t="s">
        <v>364</v>
      </c>
      <c r="B229" s="86">
        <v>0</v>
      </c>
      <c r="C229" s="86">
        <v>0</v>
      </c>
      <c r="D229" s="86">
        <v>4</v>
      </c>
      <c r="E229" s="85">
        <v>4</v>
      </c>
      <c r="F229" s="86">
        <v>7807</v>
      </c>
      <c r="G229" s="86">
        <v>7027</v>
      </c>
      <c r="H229" s="86">
        <v>1013</v>
      </c>
      <c r="I229" s="86">
        <v>190.95999999999998</v>
      </c>
      <c r="J229" s="86">
        <v>-233</v>
      </c>
      <c r="K229" s="86">
        <v>8225</v>
      </c>
      <c r="L229" s="86">
        <v>7416</v>
      </c>
      <c r="M229" s="86">
        <v>7159</v>
      </c>
      <c r="N229" s="86">
        <v>8533</v>
      </c>
      <c r="O229" s="86">
        <v>815</v>
      </c>
      <c r="P229" s="86">
        <v>229</v>
      </c>
      <c r="Q229" s="86">
        <v>0</v>
      </c>
      <c r="R229" s="86">
        <v>0</v>
      </c>
      <c r="S229" s="86">
        <v>-264</v>
      </c>
      <c r="T229" s="86">
        <v>0</v>
      </c>
      <c r="U229" s="86">
        <v>0</v>
      </c>
      <c r="V229" s="140">
        <v>0</v>
      </c>
      <c r="W229" s="86">
        <v>-31</v>
      </c>
      <c r="X229" s="86">
        <v>0</v>
      </c>
      <c r="Y229" s="86">
        <v>233</v>
      </c>
      <c r="Z229" s="86">
        <v>0</v>
      </c>
      <c r="AA229" s="86">
        <v>0</v>
      </c>
      <c r="AB229" s="86">
        <v>-31</v>
      </c>
      <c r="AC229" s="86">
        <v>-31</v>
      </c>
      <c r="AD229" s="86">
        <v>-31</v>
      </c>
      <c r="AE229" s="86">
        <v>-31</v>
      </c>
      <c r="AF229" s="86">
        <v>-31</v>
      </c>
      <c r="AG229" s="86">
        <v>-78</v>
      </c>
      <c r="AH229" s="79">
        <v>8.4</v>
      </c>
      <c r="AI229" s="92">
        <f t="shared" si="3"/>
        <v>780</v>
      </c>
    </row>
    <row r="230" spans="1:35" ht="22.5">
      <c r="A230" s="51" t="s">
        <v>365</v>
      </c>
      <c r="B230" s="86">
        <v>0</v>
      </c>
      <c r="C230" s="86">
        <v>0</v>
      </c>
      <c r="D230" s="86">
        <v>63</v>
      </c>
      <c r="E230" s="85">
        <v>67</v>
      </c>
      <c r="F230" s="86">
        <v>50729</v>
      </c>
      <c r="G230" s="86">
        <v>44955</v>
      </c>
      <c r="H230" s="86">
        <v>7919</v>
      </c>
      <c r="I230" s="86">
        <v>184.91000000000042</v>
      </c>
      <c r="J230" s="86">
        <v>-2145</v>
      </c>
      <c r="K230" s="86">
        <v>54373</v>
      </c>
      <c r="L230" s="86">
        <v>47087</v>
      </c>
      <c r="M230" s="86">
        <v>44333</v>
      </c>
      <c r="N230" s="86">
        <v>58228</v>
      </c>
      <c r="O230" s="86">
        <v>6667</v>
      </c>
      <c r="P230" s="86">
        <v>1507</v>
      </c>
      <c r="Q230" s="86">
        <v>0</v>
      </c>
      <c r="R230" s="86">
        <v>0</v>
      </c>
      <c r="S230" s="86">
        <v>-2400</v>
      </c>
      <c r="T230" s="86">
        <v>0</v>
      </c>
      <c r="U230" s="86">
        <v>0</v>
      </c>
      <c r="V230" s="140">
        <v>0</v>
      </c>
      <c r="W230" s="86">
        <v>-255</v>
      </c>
      <c r="X230" s="86">
        <v>0</v>
      </c>
      <c r="Y230" s="86">
        <v>2145</v>
      </c>
      <c r="Z230" s="86">
        <v>0</v>
      </c>
      <c r="AA230" s="86">
        <v>0</v>
      </c>
      <c r="AB230" s="86">
        <v>-255</v>
      </c>
      <c r="AC230" s="86">
        <v>-255</v>
      </c>
      <c r="AD230" s="86">
        <v>-255</v>
      </c>
      <c r="AE230" s="86">
        <v>-255</v>
      </c>
      <c r="AF230" s="86">
        <v>-255</v>
      </c>
      <c r="AG230" s="86">
        <v>-870</v>
      </c>
      <c r="AH230" s="79">
        <v>9.4</v>
      </c>
      <c r="AI230" s="92">
        <f t="shared" si="3"/>
        <v>5774</v>
      </c>
    </row>
    <row r="231" spans="1:35">
      <c r="A231" s="51" t="s">
        <v>366</v>
      </c>
      <c r="B231" s="86">
        <v>0</v>
      </c>
      <c r="C231" s="86">
        <v>0</v>
      </c>
      <c r="D231" s="86">
        <v>1</v>
      </c>
      <c r="E231" s="85">
        <v>1</v>
      </c>
      <c r="F231" s="86">
        <v>0</v>
      </c>
      <c r="G231" s="86">
        <v>0</v>
      </c>
      <c r="H231" s="86">
        <v>0</v>
      </c>
      <c r="I231" s="86">
        <v>0</v>
      </c>
      <c r="J231" s="86">
        <v>0</v>
      </c>
      <c r="K231" s="86">
        <v>0</v>
      </c>
      <c r="L231" s="86">
        <v>0</v>
      </c>
      <c r="M231" s="86">
        <v>0</v>
      </c>
      <c r="N231" s="86">
        <v>0</v>
      </c>
      <c r="O231" s="86">
        <v>0</v>
      </c>
      <c r="P231" s="86">
        <v>0</v>
      </c>
      <c r="Q231" s="86">
        <v>0</v>
      </c>
      <c r="R231" s="86">
        <v>0</v>
      </c>
      <c r="S231" s="86">
        <v>0</v>
      </c>
      <c r="T231" s="86">
        <v>0</v>
      </c>
      <c r="U231" s="86">
        <v>0</v>
      </c>
      <c r="V231" s="140">
        <v>0</v>
      </c>
      <c r="W231" s="86">
        <v>0</v>
      </c>
      <c r="X231" s="86">
        <v>0</v>
      </c>
      <c r="Y231" s="86">
        <v>0</v>
      </c>
      <c r="Z231" s="86">
        <v>0</v>
      </c>
      <c r="AA231" s="86">
        <v>0</v>
      </c>
      <c r="AB231" s="86">
        <v>0</v>
      </c>
      <c r="AC231" s="86">
        <v>0</v>
      </c>
      <c r="AD231" s="86">
        <v>0</v>
      </c>
      <c r="AE231" s="86">
        <v>0</v>
      </c>
      <c r="AF231" s="86">
        <v>0</v>
      </c>
      <c r="AG231" s="86">
        <v>0</v>
      </c>
      <c r="AH231" s="79">
        <v>15.4</v>
      </c>
      <c r="AI231" s="92">
        <f t="shared" si="3"/>
        <v>0</v>
      </c>
    </row>
    <row r="232" spans="1:35" ht="22.5">
      <c r="A232" s="51" t="s">
        <v>367</v>
      </c>
      <c r="B232" s="86">
        <v>0</v>
      </c>
      <c r="C232" s="86">
        <v>0</v>
      </c>
      <c r="D232" s="86">
        <v>0</v>
      </c>
      <c r="E232" s="85">
        <v>0</v>
      </c>
      <c r="F232" s="86">
        <v>0</v>
      </c>
      <c r="G232" s="86">
        <v>0</v>
      </c>
      <c r="H232" s="86">
        <v>0</v>
      </c>
      <c r="I232" s="86">
        <v>0</v>
      </c>
      <c r="J232" s="86">
        <v>0</v>
      </c>
      <c r="K232" s="86">
        <v>0</v>
      </c>
      <c r="L232" s="86">
        <v>0</v>
      </c>
      <c r="M232" s="86">
        <v>0</v>
      </c>
      <c r="N232" s="86">
        <v>0</v>
      </c>
      <c r="O232" s="86">
        <v>0</v>
      </c>
      <c r="P232" s="86">
        <v>0</v>
      </c>
      <c r="Q232" s="86">
        <v>0</v>
      </c>
      <c r="R232" s="86">
        <v>0</v>
      </c>
      <c r="S232" s="86">
        <v>0</v>
      </c>
      <c r="T232" s="86">
        <v>0</v>
      </c>
      <c r="U232" s="86">
        <v>0</v>
      </c>
      <c r="V232" s="140">
        <v>0</v>
      </c>
      <c r="W232" s="86">
        <v>0</v>
      </c>
      <c r="X232" s="86">
        <v>0</v>
      </c>
      <c r="Y232" s="86">
        <v>0</v>
      </c>
      <c r="Z232" s="86">
        <v>0</v>
      </c>
      <c r="AA232" s="86">
        <v>0</v>
      </c>
      <c r="AB232" s="86">
        <v>0</v>
      </c>
      <c r="AC232" s="86">
        <v>0</v>
      </c>
      <c r="AD232" s="86">
        <v>0</v>
      </c>
      <c r="AE232" s="86">
        <v>0</v>
      </c>
      <c r="AF232" s="86">
        <v>0</v>
      </c>
      <c r="AG232" s="86">
        <v>0</v>
      </c>
      <c r="AH232" s="79">
        <v>1</v>
      </c>
      <c r="AI232" s="92">
        <f t="shared" si="3"/>
        <v>0</v>
      </c>
    </row>
    <row r="233" spans="1:35" ht="22.5">
      <c r="A233" s="51" t="s">
        <v>368</v>
      </c>
      <c r="B233" s="86">
        <v>0</v>
      </c>
      <c r="C233" s="86">
        <v>0</v>
      </c>
      <c r="D233" s="86">
        <v>0</v>
      </c>
      <c r="E233" s="85">
        <v>0</v>
      </c>
      <c r="F233" s="86">
        <v>0</v>
      </c>
      <c r="G233" s="86">
        <v>0</v>
      </c>
      <c r="H233" s="86">
        <v>0</v>
      </c>
      <c r="I233" s="86">
        <v>0</v>
      </c>
      <c r="J233" s="86">
        <v>0</v>
      </c>
      <c r="K233" s="86">
        <v>0</v>
      </c>
      <c r="L233" s="86">
        <v>0</v>
      </c>
      <c r="M233" s="86">
        <v>0</v>
      </c>
      <c r="N233" s="86">
        <v>0</v>
      </c>
      <c r="O233" s="86">
        <v>0</v>
      </c>
      <c r="P233" s="86">
        <v>0</v>
      </c>
      <c r="Q233" s="86">
        <v>0</v>
      </c>
      <c r="R233" s="86">
        <v>0</v>
      </c>
      <c r="S233" s="86">
        <v>0</v>
      </c>
      <c r="T233" s="86">
        <v>0</v>
      </c>
      <c r="U233" s="86">
        <v>0</v>
      </c>
      <c r="V233" s="140">
        <v>0</v>
      </c>
      <c r="W233" s="86">
        <v>0</v>
      </c>
      <c r="X233" s="86">
        <v>0</v>
      </c>
      <c r="Y233" s="86">
        <v>0</v>
      </c>
      <c r="Z233" s="86">
        <v>0</v>
      </c>
      <c r="AA233" s="86">
        <v>0</v>
      </c>
      <c r="AB233" s="86">
        <v>0</v>
      </c>
      <c r="AC233" s="86">
        <v>0</v>
      </c>
      <c r="AD233" s="86">
        <v>0</v>
      </c>
      <c r="AE233" s="86">
        <v>0</v>
      </c>
      <c r="AF233" s="86">
        <v>0</v>
      </c>
      <c r="AG233" s="86">
        <v>0</v>
      </c>
      <c r="AH233" s="79">
        <v>1</v>
      </c>
      <c r="AI233" s="92">
        <f t="shared" si="3"/>
        <v>0</v>
      </c>
    </row>
    <row r="234" spans="1:35" ht="22.5">
      <c r="A234" s="51" t="s">
        <v>369</v>
      </c>
      <c r="B234" s="86">
        <v>0</v>
      </c>
      <c r="C234" s="86">
        <v>0</v>
      </c>
      <c r="D234" s="86">
        <v>0</v>
      </c>
      <c r="E234" s="85">
        <v>0</v>
      </c>
      <c r="F234" s="86">
        <v>0</v>
      </c>
      <c r="G234" s="86">
        <v>0</v>
      </c>
      <c r="H234" s="86">
        <v>0</v>
      </c>
      <c r="I234" s="86">
        <v>0</v>
      </c>
      <c r="J234" s="86">
        <v>0</v>
      </c>
      <c r="K234" s="86">
        <v>0</v>
      </c>
      <c r="L234" s="86">
        <v>0</v>
      </c>
      <c r="M234" s="86">
        <v>0</v>
      </c>
      <c r="N234" s="86">
        <v>0</v>
      </c>
      <c r="O234" s="86">
        <v>0</v>
      </c>
      <c r="P234" s="86">
        <v>0</v>
      </c>
      <c r="Q234" s="86">
        <v>0</v>
      </c>
      <c r="R234" s="86">
        <v>0</v>
      </c>
      <c r="S234" s="86">
        <v>0</v>
      </c>
      <c r="T234" s="86">
        <v>0</v>
      </c>
      <c r="U234" s="86">
        <v>0</v>
      </c>
      <c r="V234" s="140">
        <v>0</v>
      </c>
      <c r="W234" s="86">
        <v>0</v>
      </c>
      <c r="X234" s="86">
        <v>0</v>
      </c>
      <c r="Y234" s="86">
        <v>0</v>
      </c>
      <c r="Z234" s="86">
        <v>0</v>
      </c>
      <c r="AA234" s="86">
        <v>0</v>
      </c>
      <c r="AB234" s="86">
        <v>0</v>
      </c>
      <c r="AC234" s="86">
        <v>0</v>
      </c>
      <c r="AD234" s="86">
        <v>0</v>
      </c>
      <c r="AE234" s="86">
        <v>0</v>
      </c>
      <c r="AF234" s="86">
        <v>0</v>
      </c>
      <c r="AG234" s="86">
        <v>0</v>
      </c>
      <c r="AH234" s="79">
        <v>1</v>
      </c>
      <c r="AI234" s="92">
        <f t="shared" si="3"/>
        <v>0</v>
      </c>
    </row>
    <row r="235" spans="1:35">
      <c r="A235" s="51" t="s">
        <v>370</v>
      </c>
      <c r="B235" s="86">
        <v>0</v>
      </c>
      <c r="C235" s="86">
        <v>0</v>
      </c>
      <c r="D235" s="86">
        <v>0</v>
      </c>
      <c r="E235" s="85">
        <v>0</v>
      </c>
      <c r="F235" s="86">
        <v>0</v>
      </c>
      <c r="G235" s="86">
        <v>0</v>
      </c>
      <c r="H235" s="86">
        <v>0</v>
      </c>
      <c r="I235" s="86">
        <v>0</v>
      </c>
      <c r="J235" s="86">
        <v>0</v>
      </c>
      <c r="K235" s="86">
        <v>0</v>
      </c>
      <c r="L235" s="86">
        <v>0</v>
      </c>
      <c r="M235" s="86">
        <v>0</v>
      </c>
      <c r="N235" s="86">
        <v>0</v>
      </c>
      <c r="O235" s="86">
        <v>0</v>
      </c>
      <c r="P235" s="86">
        <v>0</v>
      </c>
      <c r="Q235" s="86">
        <v>0</v>
      </c>
      <c r="R235" s="86">
        <v>0</v>
      </c>
      <c r="S235" s="86">
        <v>0</v>
      </c>
      <c r="T235" s="86">
        <v>0</v>
      </c>
      <c r="U235" s="86">
        <v>0</v>
      </c>
      <c r="V235" s="140">
        <v>0</v>
      </c>
      <c r="W235" s="86">
        <v>0</v>
      </c>
      <c r="X235" s="86">
        <v>0</v>
      </c>
      <c r="Y235" s="86">
        <v>0</v>
      </c>
      <c r="Z235" s="86">
        <v>0</v>
      </c>
      <c r="AA235" s="86">
        <v>0</v>
      </c>
      <c r="AB235" s="86">
        <v>0</v>
      </c>
      <c r="AC235" s="86">
        <v>0</v>
      </c>
      <c r="AD235" s="86">
        <v>0</v>
      </c>
      <c r="AE235" s="86">
        <v>0</v>
      </c>
      <c r="AF235" s="86">
        <v>0</v>
      </c>
      <c r="AG235" s="86">
        <v>0</v>
      </c>
      <c r="AH235" s="79">
        <v>1</v>
      </c>
      <c r="AI235" s="92">
        <f t="shared" si="3"/>
        <v>0</v>
      </c>
    </row>
    <row r="236" spans="1:35">
      <c r="A236" s="51" t="s">
        <v>371</v>
      </c>
      <c r="B236" s="86">
        <v>0</v>
      </c>
      <c r="C236" s="86">
        <v>0</v>
      </c>
      <c r="D236" s="86">
        <v>0</v>
      </c>
      <c r="E236" s="85">
        <v>0</v>
      </c>
      <c r="F236" s="86">
        <v>0</v>
      </c>
      <c r="G236" s="86">
        <v>0</v>
      </c>
      <c r="H236" s="86">
        <v>0</v>
      </c>
      <c r="I236" s="86">
        <v>0</v>
      </c>
      <c r="J236" s="86">
        <v>0</v>
      </c>
      <c r="K236" s="86">
        <v>0</v>
      </c>
      <c r="L236" s="86">
        <v>0</v>
      </c>
      <c r="M236" s="86">
        <v>0</v>
      </c>
      <c r="N236" s="86">
        <v>0</v>
      </c>
      <c r="O236" s="86">
        <v>0</v>
      </c>
      <c r="P236" s="86">
        <v>0</v>
      </c>
      <c r="Q236" s="86">
        <v>0</v>
      </c>
      <c r="R236" s="86">
        <v>0</v>
      </c>
      <c r="S236" s="86">
        <v>0</v>
      </c>
      <c r="T236" s="86">
        <v>0</v>
      </c>
      <c r="U236" s="86">
        <v>0</v>
      </c>
      <c r="V236" s="140">
        <v>0</v>
      </c>
      <c r="W236" s="86">
        <v>0</v>
      </c>
      <c r="X236" s="86">
        <v>0</v>
      </c>
      <c r="Y236" s="86">
        <v>0</v>
      </c>
      <c r="Z236" s="86">
        <v>0</v>
      </c>
      <c r="AA236" s="86">
        <v>0</v>
      </c>
      <c r="AB236" s="86">
        <v>0</v>
      </c>
      <c r="AC236" s="86">
        <v>0</v>
      </c>
      <c r="AD236" s="86">
        <v>0</v>
      </c>
      <c r="AE236" s="86">
        <v>0</v>
      </c>
      <c r="AF236" s="86">
        <v>0</v>
      </c>
      <c r="AG236" s="86">
        <v>0</v>
      </c>
      <c r="AH236" s="79">
        <v>1</v>
      </c>
      <c r="AI236" s="92">
        <f t="shared" si="3"/>
        <v>0</v>
      </c>
    </row>
    <row r="237" spans="1:35">
      <c r="A237" s="51" t="s">
        <v>372</v>
      </c>
      <c r="B237" s="86">
        <v>0</v>
      </c>
      <c r="C237" s="86">
        <v>0</v>
      </c>
      <c r="D237" s="86">
        <v>0</v>
      </c>
      <c r="E237" s="85">
        <v>0</v>
      </c>
      <c r="F237" s="86">
        <v>0</v>
      </c>
      <c r="G237" s="86">
        <v>0</v>
      </c>
      <c r="H237" s="86">
        <v>0</v>
      </c>
      <c r="I237" s="86">
        <v>0</v>
      </c>
      <c r="J237" s="86">
        <v>0</v>
      </c>
      <c r="K237" s="86">
        <v>0</v>
      </c>
      <c r="L237" s="86">
        <v>0</v>
      </c>
      <c r="M237" s="86">
        <v>0</v>
      </c>
      <c r="N237" s="86">
        <v>0</v>
      </c>
      <c r="O237" s="86">
        <v>0</v>
      </c>
      <c r="P237" s="86">
        <v>0</v>
      </c>
      <c r="Q237" s="86">
        <v>0</v>
      </c>
      <c r="R237" s="86">
        <v>0</v>
      </c>
      <c r="S237" s="86">
        <v>0</v>
      </c>
      <c r="T237" s="86">
        <v>0</v>
      </c>
      <c r="U237" s="86">
        <v>0</v>
      </c>
      <c r="V237" s="140">
        <v>0</v>
      </c>
      <c r="W237" s="86">
        <v>0</v>
      </c>
      <c r="X237" s="86">
        <v>0</v>
      </c>
      <c r="Y237" s="86">
        <v>0</v>
      </c>
      <c r="Z237" s="86">
        <v>0</v>
      </c>
      <c r="AA237" s="86">
        <v>0</v>
      </c>
      <c r="AB237" s="86">
        <v>0</v>
      </c>
      <c r="AC237" s="86">
        <v>0</v>
      </c>
      <c r="AD237" s="86">
        <v>0</v>
      </c>
      <c r="AE237" s="86">
        <v>0</v>
      </c>
      <c r="AF237" s="86">
        <v>0</v>
      </c>
      <c r="AG237" s="86">
        <v>0</v>
      </c>
      <c r="AH237" s="79">
        <v>1</v>
      </c>
      <c r="AI237" s="92">
        <f t="shared" si="3"/>
        <v>0</v>
      </c>
    </row>
    <row r="238" spans="1:35">
      <c r="A238" s="51" t="s">
        <v>373</v>
      </c>
      <c r="B238" s="86">
        <v>0</v>
      </c>
      <c r="C238" s="86">
        <v>0</v>
      </c>
      <c r="D238" s="86">
        <v>1</v>
      </c>
      <c r="E238" s="85">
        <v>1</v>
      </c>
      <c r="F238" s="86">
        <v>0</v>
      </c>
      <c r="G238" s="86">
        <v>0</v>
      </c>
      <c r="H238" s="86">
        <v>0</v>
      </c>
      <c r="I238" s="86">
        <v>0</v>
      </c>
      <c r="J238" s="86">
        <v>0</v>
      </c>
      <c r="K238" s="86">
        <v>0</v>
      </c>
      <c r="L238" s="86">
        <v>0</v>
      </c>
      <c r="M238" s="86">
        <v>0</v>
      </c>
      <c r="N238" s="86">
        <v>0</v>
      </c>
      <c r="O238" s="86">
        <v>0</v>
      </c>
      <c r="P238" s="86">
        <v>0</v>
      </c>
      <c r="Q238" s="86">
        <v>0</v>
      </c>
      <c r="R238" s="86">
        <v>0</v>
      </c>
      <c r="S238" s="86">
        <v>0</v>
      </c>
      <c r="T238" s="86">
        <v>0</v>
      </c>
      <c r="U238" s="86">
        <v>0</v>
      </c>
      <c r="V238" s="140">
        <v>0</v>
      </c>
      <c r="W238" s="86">
        <v>0</v>
      </c>
      <c r="X238" s="86">
        <v>0</v>
      </c>
      <c r="Y238" s="86">
        <v>0</v>
      </c>
      <c r="Z238" s="86">
        <v>0</v>
      </c>
      <c r="AA238" s="86">
        <v>0</v>
      </c>
      <c r="AB238" s="86">
        <v>0</v>
      </c>
      <c r="AC238" s="86">
        <v>0</v>
      </c>
      <c r="AD238" s="86">
        <v>0</v>
      </c>
      <c r="AE238" s="86">
        <v>0</v>
      </c>
      <c r="AF238" s="86">
        <v>0</v>
      </c>
      <c r="AG238" s="86">
        <v>0</v>
      </c>
      <c r="AH238" s="79">
        <v>12.3</v>
      </c>
      <c r="AI238" s="92">
        <f t="shared" si="3"/>
        <v>0</v>
      </c>
    </row>
    <row r="239" spans="1:35">
      <c r="A239" s="51" t="s">
        <v>374</v>
      </c>
      <c r="B239" s="86">
        <v>0</v>
      </c>
      <c r="C239" s="86">
        <v>0</v>
      </c>
      <c r="D239" s="86">
        <v>103</v>
      </c>
      <c r="E239" s="85">
        <v>119</v>
      </c>
      <c r="F239" s="86">
        <v>70314</v>
      </c>
      <c r="G239" s="86">
        <v>59718</v>
      </c>
      <c r="H239" s="86">
        <v>13422</v>
      </c>
      <c r="I239" s="86">
        <v>1179.3700000000008</v>
      </c>
      <c r="J239" s="86">
        <v>-2826</v>
      </c>
      <c r="K239" s="86">
        <v>75246</v>
      </c>
      <c r="L239" s="86">
        <v>65575</v>
      </c>
      <c r="M239" s="86">
        <v>62485</v>
      </c>
      <c r="N239" s="86">
        <v>79480</v>
      </c>
      <c r="O239" s="86">
        <v>11652</v>
      </c>
      <c r="P239" s="86">
        <v>2084</v>
      </c>
      <c r="Q239" s="86">
        <v>0</v>
      </c>
      <c r="R239" s="86">
        <v>0</v>
      </c>
      <c r="S239" s="86">
        <v>-3140</v>
      </c>
      <c r="T239" s="86">
        <v>0</v>
      </c>
      <c r="U239" s="86">
        <v>0</v>
      </c>
      <c r="V239" s="140">
        <v>0</v>
      </c>
      <c r="W239" s="86">
        <v>-314</v>
      </c>
      <c r="X239" s="86">
        <v>0</v>
      </c>
      <c r="Y239" s="86">
        <v>2826</v>
      </c>
      <c r="Z239" s="86">
        <v>0</v>
      </c>
      <c r="AA239" s="86">
        <v>0</v>
      </c>
      <c r="AB239" s="86">
        <v>-314</v>
      </c>
      <c r="AC239" s="86">
        <v>-314</v>
      </c>
      <c r="AD239" s="86">
        <v>-314</v>
      </c>
      <c r="AE239" s="86">
        <v>-314</v>
      </c>
      <c r="AF239" s="86">
        <v>-314</v>
      </c>
      <c r="AG239" s="86">
        <v>-1256</v>
      </c>
      <c r="AH239" s="79">
        <v>10</v>
      </c>
      <c r="AI239" s="92">
        <f t="shared" si="3"/>
        <v>10596</v>
      </c>
    </row>
    <row r="240" spans="1:35">
      <c r="A240" s="51" t="s">
        <v>375</v>
      </c>
      <c r="B240" s="86">
        <v>0</v>
      </c>
      <c r="C240" s="86">
        <v>0</v>
      </c>
      <c r="D240" s="86">
        <v>8</v>
      </c>
      <c r="E240" s="85">
        <v>10</v>
      </c>
      <c r="F240" s="86">
        <v>13876</v>
      </c>
      <c r="G240" s="86">
        <v>12987</v>
      </c>
      <c r="H240" s="86">
        <v>1660</v>
      </c>
      <c r="I240" s="86">
        <v>358.28999999999985</v>
      </c>
      <c r="J240" s="86">
        <v>-771</v>
      </c>
      <c r="K240" s="86">
        <v>15317</v>
      </c>
      <c r="L240" s="86">
        <v>12539</v>
      </c>
      <c r="M240" s="86">
        <v>11810</v>
      </c>
      <c r="N240" s="86">
        <v>16314</v>
      </c>
      <c r="O240" s="86">
        <v>1351</v>
      </c>
      <c r="P240" s="86">
        <v>419</v>
      </c>
      <c r="Q240" s="86">
        <v>0</v>
      </c>
      <c r="R240" s="86">
        <v>0</v>
      </c>
      <c r="S240" s="86">
        <v>-881</v>
      </c>
      <c r="T240" s="86">
        <v>0</v>
      </c>
      <c r="U240" s="86">
        <v>0</v>
      </c>
      <c r="V240" s="140">
        <v>0</v>
      </c>
      <c r="W240" s="86">
        <v>-110</v>
      </c>
      <c r="X240" s="86">
        <v>0</v>
      </c>
      <c r="Y240" s="86">
        <v>771</v>
      </c>
      <c r="Z240" s="86">
        <v>0</v>
      </c>
      <c r="AA240" s="86">
        <v>0</v>
      </c>
      <c r="AB240" s="86">
        <v>-110</v>
      </c>
      <c r="AC240" s="86">
        <v>-110</v>
      </c>
      <c r="AD240" s="86">
        <v>-110</v>
      </c>
      <c r="AE240" s="86">
        <v>-110</v>
      </c>
      <c r="AF240" s="86">
        <v>-110</v>
      </c>
      <c r="AG240" s="86">
        <v>-221</v>
      </c>
      <c r="AH240" s="79">
        <v>8</v>
      </c>
      <c r="AI240" s="92">
        <f t="shared" si="3"/>
        <v>889</v>
      </c>
    </row>
    <row r="241" spans="1:35">
      <c r="A241" s="51" t="s">
        <v>376</v>
      </c>
      <c r="B241" s="86">
        <v>0</v>
      </c>
      <c r="C241" s="86">
        <v>0</v>
      </c>
      <c r="D241" s="86">
        <v>0</v>
      </c>
      <c r="E241" s="85">
        <v>0</v>
      </c>
      <c r="F241" s="86">
        <v>0</v>
      </c>
      <c r="G241" s="86">
        <v>0</v>
      </c>
      <c r="H241" s="86">
        <v>0</v>
      </c>
      <c r="I241" s="86">
        <v>0</v>
      </c>
      <c r="J241" s="86">
        <v>0</v>
      </c>
      <c r="K241" s="86">
        <v>0</v>
      </c>
      <c r="L241" s="86">
        <v>0</v>
      </c>
      <c r="M241" s="86">
        <v>0</v>
      </c>
      <c r="N241" s="86">
        <v>0</v>
      </c>
      <c r="O241" s="86">
        <v>0</v>
      </c>
      <c r="P241" s="86">
        <v>0</v>
      </c>
      <c r="Q241" s="86">
        <v>0</v>
      </c>
      <c r="R241" s="86">
        <v>0</v>
      </c>
      <c r="S241" s="86">
        <v>0</v>
      </c>
      <c r="T241" s="86">
        <v>0</v>
      </c>
      <c r="U241" s="86">
        <v>0</v>
      </c>
      <c r="V241" s="140">
        <v>0</v>
      </c>
      <c r="W241" s="86">
        <v>0</v>
      </c>
      <c r="X241" s="86">
        <v>0</v>
      </c>
      <c r="Y241" s="86">
        <v>0</v>
      </c>
      <c r="Z241" s="86">
        <v>0</v>
      </c>
      <c r="AA241" s="86">
        <v>0</v>
      </c>
      <c r="AB241" s="86">
        <v>0</v>
      </c>
      <c r="AC241" s="86">
        <v>0</v>
      </c>
      <c r="AD241" s="86">
        <v>0</v>
      </c>
      <c r="AE241" s="86">
        <v>0</v>
      </c>
      <c r="AF241" s="86">
        <v>0</v>
      </c>
      <c r="AG241" s="86">
        <v>0</v>
      </c>
      <c r="AH241" s="79">
        <v>1</v>
      </c>
      <c r="AI241" s="92">
        <f t="shared" si="3"/>
        <v>0</v>
      </c>
    </row>
    <row r="242" spans="1:35">
      <c r="A242" s="51" t="s">
        <v>377</v>
      </c>
      <c r="B242" s="86">
        <v>0</v>
      </c>
      <c r="C242" s="86">
        <v>0</v>
      </c>
      <c r="D242" s="86">
        <v>11</v>
      </c>
      <c r="E242" s="85">
        <v>11</v>
      </c>
      <c r="F242" s="86">
        <v>19452</v>
      </c>
      <c r="G242" s="86">
        <v>16814</v>
      </c>
      <c r="H242" s="86">
        <v>3381</v>
      </c>
      <c r="I242" s="86">
        <v>91.329999999999984</v>
      </c>
      <c r="J242" s="86">
        <v>-743</v>
      </c>
      <c r="K242" s="86">
        <v>20808</v>
      </c>
      <c r="L242" s="86">
        <v>18126</v>
      </c>
      <c r="M242" s="86">
        <v>17166</v>
      </c>
      <c r="N242" s="86">
        <v>22142</v>
      </c>
      <c r="O242" s="86">
        <v>2882</v>
      </c>
      <c r="P242" s="86">
        <v>575</v>
      </c>
      <c r="Q242" s="86">
        <v>0</v>
      </c>
      <c r="R242" s="86">
        <v>0</v>
      </c>
      <c r="S242" s="86">
        <v>-819</v>
      </c>
      <c r="T242" s="86">
        <v>0</v>
      </c>
      <c r="U242" s="86">
        <v>0</v>
      </c>
      <c r="V242" s="140">
        <v>0</v>
      </c>
      <c r="W242" s="86">
        <v>-76</v>
      </c>
      <c r="X242" s="86">
        <v>0</v>
      </c>
      <c r="Y242" s="86">
        <v>743</v>
      </c>
      <c r="Z242" s="86">
        <v>0</v>
      </c>
      <c r="AA242" s="86">
        <v>0</v>
      </c>
      <c r="AB242" s="86">
        <v>-76</v>
      </c>
      <c r="AC242" s="86">
        <v>-76</v>
      </c>
      <c r="AD242" s="86">
        <v>-76</v>
      </c>
      <c r="AE242" s="86">
        <v>-76</v>
      </c>
      <c r="AF242" s="86">
        <v>-76</v>
      </c>
      <c r="AG242" s="86">
        <v>-363</v>
      </c>
      <c r="AH242" s="79">
        <v>10.8</v>
      </c>
      <c r="AI242" s="92">
        <f t="shared" si="3"/>
        <v>2638</v>
      </c>
    </row>
    <row r="243" spans="1:35">
      <c r="A243" s="51" t="s">
        <v>378</v>
      </c>
      <c r="B243" s="86">
        <v>1</v>
      </c>
      <c r="C243" s="86">
        <v>0</v>
      </c>
      <c r="D243" s="86">
        <v>125</v>
      </c>
      <c r="E243" s="85">
        <v>142</v>
      </c>
      <c r="F243" s="86">
        <v>341778</v>
      </c>
      <c r="G243" s="86">
        <v>320914</v>
      </c>
      <c r="H243" s="86">
        <v>41124</v>
      </c>
      <c r="I243" s="86">
        <v>4756.8599999999915</v>
      </c>
      <c r="J243" s="86">
        <v>-16171</v>
      </c>
      <c r="K243" s="86">
        <v>370411</v>
      </c>
      <c r="L243" s="86">
        <v>314978</v>
      </c>
      <c r="M243" s="86">
        <v>298473</v>
      </c>
      <c r="N243" s="86">
        <v>393653</v>
      </c>
      <c r="O243" s="86">
        <v>32759</v>
      </c>
      <c r="P243" s="86">
        <v>10268</v>
      </c>
      <c r="Q243" s="86">
        <v>0</v>
      </c>
      <c r="R243" s="86">
        <v>0</v>
      </c>
      <c r="S243" s="86">
        <v>-18074</v>
      </c>
      <c r="T243" s="86">
        <v>4089</v>
      </c>
      <c r="U243" s="86">
        <v>0</v>
      </c>
      <c r="V243" s="140">
        <v>0</v>
      </c>
      <c r="W243" s="86">
        <v>-1903</v>
      </c>
      <c r="X243" s="86">
        <v>0</v>
      </c>
      <c r="Y243" s="86">
        <v>16171</v>
      </c>
      <c r="Z243" s="86">
        <v>0</v>
      </c>
      <c r="AA243" s="86">
        <v>0</v>
      </c>
      <c r="AB243" s="86">
        <v>-1903</v>
      </c>
      <c r="AC243" s="86">
        <v>-1903</v>
      </c>
      <c r="AD243" s="86">
        <v>-1903</v>
      </c>
      <c r="AE243" s="86">
        <v>-1903</v>
      </c>
      <c r="AF243" s="86">
        <v>-1903</v>
      </c>
      <c r="AG243" s="86">
        <v>-6656</v>
      </c>
      <c r="AH243" s="79">
        <v>9.5</v>
      </c>
      <c r="AI243" s="92">
        <f t="shared" si="3"/>
        <v>20864</v>
      </c>
    </row>
    <row r="244" spans="1:35">
      <c r="A244" s="51" t="s">
        <v>379</v>
      </c>
      <c r="B244" s="86">
        <v>0</v>
      </c>
      <c r="C244" s="86">
        <v>0</v>
      </c>
      <c r="D244" s="86">
        <v>0</v>
      </c>
      <c r="E244" s="85">
        <v>0</v>
      </c>
      <c r="F244" s="86">
        <v>0</v>
      </c>
      <c r="G244" s="86">
        <v>0</v>
      </c>
      <c r="H244" s="86">
        <v>0</v>
      </c>
      <c r="I244" s="86">
        <v>0</v>
      </c>
      <c r="J244" s="86">
        <v>0</v>
      </c>
      <c r="K244" s="86">
        <v>0</v>
      </c>
      <c r="L244" s="86">
        <v>0</v>
      </c>
      <c r="M244" s="86">
        <v>0</v>
      </c>
      <c r="N244" s="86">
        <v>0</v>
      </c>
      <c r="O244" s="86">
        <v>0</v>
      </c>
      <c r="P244" s="86">
        <v>0</v>
      </c>
      <c r="Q244" s="86">
        <v>0</v>
      </c>
      <c r="R244" s="86">
        <v>0</v>
      </c>
      <c r="S244" s="86">
        <v>0</v>
      </c>
      <c r="T244" s="86">
        <v>0</v>
      </c>
      <c r="U244" s="86">
        <v>0</v>
      </c>
      <c r="V244" s="140">
        <v>0</v>
      </c>
      <c r="W244" s="86">
        <v>0</v>
      </c>
      <c r="X244" s="86">
        <v>0</v>
      </c>
      <c r="Y244" s="86">
        <v>0</v>
      </c>
      <c r="Z244" s="86">
        <v>0</v>
      </c>
      <c r="AA244" s="86">
        <v>0</v>
      </c>
      <c r="AB244" s="86">
        <v>0</v>
      </c>
      <c r="AC244" s="86">
        <v>0</v>
      </c>
      <c r="AD244" s="86">
        <v>0</v>
      </c>
      <c r="AE244" s="86">
        <v>0</v>
      </c>
      <c r="AF244" s="86">
        <v>0</v>
      </c>
      <c r="AG244" s="86">
        <v>0</v>
      </c>
      <c r="AH244" s="79">
        <v>1</v>
      </c>
      <c r="AI244" s="92">
        <f t="shared" si="3"/>
        <v>0</v>
      </c>
    </row>
    <row r="245" spans="1:35" ht="22.5">
      <c r="A245" s="51" t="s">
        <v>380</v>
      </c>
      <c r="B245" s="86">
        <v>0</v>
      </c>
      <c r="C245" s="86">
        <v>0</v>
      </c>
      <c r="D245" s="86">
        <v>108</v>
      </c>
      <c r="E245" s="85">
        <v>112</v>
      </c>
      <c r="F245" s="86">
        <v>245471</v>
      </c>
      <c r="G245" s="86">
        <v>229258</v>
      </c>
      <c r="H245" s="86">
        <v>27619</v>
      </c>
      <c r="I245" s="86">
        <v>1634.7699999999995</v>
      </c>
      <c r="J245" s="86">
        <v>-11406</v>
      </c>
      <c r="K245" s="86">
        <v>265410</v>
      </c>
      <c r="L245" s="86">
        <v>226608</v>
      </c>
      <c r="M245" s="86">
        <v>215128</v>
      </c>
      <c r="N245" s="86">
        <v>281928</v>
      </c>
      <c r="O245" s="86">
        <v>21548</v>
      </c>
      <c r="P245" s="86">
        <v>7324</v>
      </c>
      <c r="Q245" s="86">
        <v>0</v>
      </c>
      <c r="R245" s="86">
        <v>0</v>
      </c>
      <c r="S245" s="86">
        <v>-12659</v>
      </c>
      <c r="T245" s="86">
        <v>0</v>
      </c>
      <c r="U245" s="86">
        <v>0</v>
      </c>
      <c r="V245" s="140">
        <v>0</v>
      </c>
      <c r="W245" s="86">
        <v>-1253</v>
      </c>
      <c r="X245" s="86">
        <v>0</v>
      </c>
      <c r="Y245" s="86">
        <v>11406</v>
      </c>
      <c r="Z245" s="86">
        <v>0</v>
      </c>
      <c r="AA245" s="86">
        <v>0</v>
      </c>
      <c r="AB245" s="86">
        <v>-1253</v>
      </c>
      <c r="AC245" s="86">
        <v>-1253</v>
      </c>
      <c r="AD245" s="86">
        <v>-1253</v>
      </c>
      <c r="AE245" s="86">
        <v>-1253</v>
      </c>
      <c r="AF245" s="86">
        <v>-1253</v>
      </c>
      <c r="AG245" s="86">
        <v>-5141</v>
      </c>
      <c r="AH245" s="79">
        <v>10.1</v>
      </c>
      <c r="AI245" s="92">
        <f t="shared" si="3"/>
        <v>16213</v>
      </c>
    </row>
    <row r="246" spans="1:35" ht="22.5">
      <c r="A246" s="51" t="s">
        <v>381</v>
      </c>
      <c r="B246" s="86">
        <v>0</v>
      </c>
      <c r="C246" s="86">
        <v>0</v>
      </c>
      <c r="D246" s="86">
        <v>0</v>
      </c>
      <c r="E246" s="85">
        <v>0</v>
      </c>
      <c r="F246" s="86">
        <v>0</v>
      </c>
      <c r="G246" s="86">
        <v>0</v>
      </c>
      <c r="H246" s="86">
        <v>0</v>
      </c>
      <c r="I246" s="86">
        <v>0</v>
      </c>
      <c r="J246" s="86">
        <v>0</v>
      </c>
      <c r="K246" s="86">
        <v>0</v>
      </c>
      <c r="L246" s="86">
        <v>0</v>
      </c>
      <c r="M246" s="86">
        <v>0</v>
      </c>
      <c r="N246" s="86">
        <v>0</v>
      </c>
      <c r="O246" s="86">
        <v>0</v>
      </c>
      <c r="P246" s="86">
        <v>0</v>
      </c>
      <c r="Q246" s="86">
        <v>0</v>
      </c>
      <c r="R246" s="86">
        <v>0</v>
      </c>
      <c r="S246" s="86">
        <v>0</v>
      </c>
      <c r="T246" s="86">
        <v>0</v>
      </c>
      <c r="U246" s="86">
        <v>0</v>
      </c>
      <c r="V246" s="140">
        <v>0</v>
      </c>
      <c r="W246" s="86">
        <v>0</v>
      </c>
      <c r="X246" s="86">
        <v>0</v>
      </c>
      <c r="Y246" s="86">
        <v>0</v>
      </c>
      <c r="Z246" s="86">
        <v>0</v>
      </c>
      <c r="AA246" s="86">
        <v>0</v>
      </c>
      <c r="AB246" s="86">
        <v>0</v>
      </c>
      <c r="AC246" s="86">
        <v>0</v>
      </c>
      <c r="AD246" s="86">
        <v>0</v>
      </c>
      <c r="AE246" s="86">
        <v>0</v>
      </c>
      <c r="AF246" s="86">
        <v>0</v>
      </c>
      <c r="AG246" s="86">
        <v>0</v>
      </c>
      <c r="AH246" s="79">
        <v>1</v>
      </c>
      <c r="AI246" s="92">
        <f t="shared" si="3"/>
        <v>0</v>
      </c>
    </row>
    <row r="247" spans="1:35">
      <c r="A247" s="51" t="s">
        <v>382</v>
      </c>
      <c r="B247" s="86">
        <v>0</v>
      </c>
      <c r="C247" s="86">
        <v>0</v>
      </c>
      <c r="D247" s="86">
        <v>0</v>
      </c>
      <c r="E247" s="85">
        <v>0</v>
      </c>
      <c r="F247" s="86">
        <v>0</v>
      </c>
      <c r="G247" s="86">
        <v>0</v>
      </c>
      <c r="H247" s="86">
        <v>0</v>
      </c>
      <c r="I247" s="86">
        <v>0</v>
      </c>
      <c r="J247" s="86">
        <v>0</v>
      </c>
      <c r="K247" s="86">
        <v>0</v>
      </c>
      <c r="L247" s="86">
        <v>0</v>
      </c>
      <c r="M247" s="86">
        <v>0</v>
      </c>
      <c r="N247" s="86">
        <v>0</v>
      </c>
      <c r="O247" s="86">
        <v>0</v>
      </c>
      <c r="P247" s="86">
        <v>0</v>
      </c>
      <c r="Q247" s="86">
        <v>0</v>
      </c>
      <c r="R247" s="86">
        <v>0</v>
      </c>
      <c r="S247" s="86">
        <v>0</v>
      </c>
      <c r="T247" s="86">
        <v>0</v>
      </c>
      <c r="U247" s="86">
        <v>0</v>
      </c>
      <c r="V247" s="140">
        <v>0</v>
      </c>
      <c r="W247" s="86">
        <v>0</v>
      </c>
      <c r="X247" s="86">
        <v>0</v>
      </c>
      <c r="Y247" s="86">
        <v>0</v>
      </c>
      <c r="Z247" s="86">
        <v>0</v>
      </c>
      <c r="AA247" s="86">
        <v>0</v>
      </c>
      <c r="AB247" s="86">
        <v>0</v>
      </c>
      <c r="AC247" s="86">
        <v>0</v>
      </c>
      <c r="AD247" s="86">
        <v>0</v>
      </c>
      <c r="AE247" s="86">
        <v>0</v>
      </c>
      <c r="AF247" s="86">
        <v>0</v>
      </c>
      <c r="AG247" s="86">
        <v>0</v>
      </c>
      <c r="AH247" s="79">
        <v>1</v>
      </c>
      <c r="AI247" s="92">
        <f t="shared" si="3"/>
        <v>0</v>
      </c>
    </row>
    <row r="248" spans="1:35">
      <c r="A248" s="51" t="s">
        <v>383</v>
      </c>
      <c r="B248" s="86">
        <v>0</v>
      </c>
      <c r="C248" s="86">
        <v>0</v>
      </c>
      <c r="D248" s="86">
        <v>0</v>
      </c>
      <c r="E248" s="85">
        <v>0</v>
      </c>
      <c r="F248" s="86">
        <v>0</v>
      </c>
      <c r="G248" s="86">
        <v>0</v>
      </c>
      <c r="H248" s="86">
        <v>0</v>
      </c>
      <c r="I248" s="86">
        <v>0</v>
      </c>
      <c r="J248" s="86">
        <v>0</v>
      </c>
      <c r="K248" s="86">
        <v>0</v>
      </c>
      <c r="L248" s="86">
        <v>0</v>
      </c>
      <c r="M248" s="86">
        <v>0</v>
      </c>
      <c r="N248" s="86">
        <v>0</v>
      </c>
      <c r="O248" s="86">
        <v>0</v>
      </c>
      <c r="P248" s="86">
        <v>0</v>
      </c>
      <c r="Q248" s="86">
        <v>0</v>
      </c>
      <c r="R248" s="86">
        <v>0</v>
      </c>
      <c r="S248" s="86">
        <v>0</v>
      </c>
      <c r="T248" s="86">
        <v>0</v>
      </c>
      <c r="U248" s="86">
        <v>0</v>
      </c>
      <c r="V248" s="140">
        <v>0</v>
      </c>
      <c r="W248" s="86">
        <v>0</v>
      </c>
      <c r="X248" s="86">
        <v>0</v>
      </c>
      <c r="Y248" s="86">
        <v>0</v>
      </c>
      <c r="Z248" s="86">
        <v>0</v>
      </c>
      <c r="AA248" s="86">
        <v>0</v>
      </c>
      <c r="AB248" s="86">
        <v>0</v>
      </c>
      <c r="AC248" s="86">
        <v>0</v>
      </c>
      <c r="AD248" s="86">
        <v>0</v>
      </c>
      <c r="AE248" s="86">
        <v>0</v>
      </c>
      <c r="AF248" s="86">
        <v>0</v>
      </c>
      <c r="AG248" s="86">
        <v>0</v>
      </c>
      <c r="AH248" s="79">
        <v>1</v>
      </c>
      <c r="AI248" s="92">
        <f t="shared" si="3"/>
        <v>0</v>
      </c>
    </row>
    <row r="249" spans="1:35">
      <c r="A249" s="51" t="s">
        <v>384</v>
      </c>
      <c r="B249" s="86">
        <v>0</v>
      </c>
      <c r="C249" s="86">
        <v>0</v>
      </c>
      <c r="D249" s="86">
        <v>1</v>
      </c>
      <c r="E249" s="85">
        <v>1</v>
      </c>
      <c r="F249" s="86">
        <v>593</v>
      </c>
      <c r="G249" s="86">
        <v>67</v>
      </c>
      <c r="H249" s="86">
        <v>544</v>
      </c>
      <c r="I249" s="86">
        <v>0</v>
      </c>
      <c r="J249" s="86">
        <v>-18</v>
      </c>
      <c r="K249" s="86">
        <v>634</v>
      </c>
      <c r="L249" s="86">
        <v>544</v>
      </c>
      <c r="M249" s="86">
        <v>518</v>
      </c>
      <c r="N249" s="86">
        <v>676</v>
      </c>
      <c r="O249" s="86">
        <v>529</v>
      </c>
      <c r="P249" s="86">
        <v>17</v>
      </c>
      <c r="Q249" s="86">
        <v>0</v>
      </c>
      <c r="R249" s="86">
        <v>0</v>
      </c>
      <c r="S249" s="86">
        <v>-20</v>
      </c>
      <c r="T249" s="86">
        <v>0</v>
      </c>
      <c r="U249" s="86">
        <v>0</v>
      </c>
      <c r="V249" s="140">
        <v>0</v>
      </c>
      <c r="W249" s="86">
        <v>-2</v>
      </c>
      <c r="X249" s="86">
        <v>0</v>
      </c>
      <c r="Y249" s="86">
        <v>18</v>
      </c>
      <c r="Z249" s="86">
        <v>0</v>
      </c>
      <c r="AA249" s="86">
        <v>0</v>
      </c>
      <c r="AB249" s="86">
        <v>-2</v>
      </c>
      <c r="AC249" s="86">
        <v>-2</v>
      </c>
      <c r="AD249" s="86">
        <v>-2</v>
      </c>
      <c r="AE249" s="86">
        <v>-2</v>
      </c>
      <c r="AF249" s="86">
        <v>-2</v>
      </c>
      <c r="AG249" s="86">
        <v>-8</v>
      </c>
      <c r="AH249" s="79">
        <v>9.3000000000000007</v>
      </c>
      <c r="AI249" s="92">
        <f t="shared" si="3"/>
        <v>526</v>
      </c>
    </row>
    <row r="250" spans="1:35" ht="22.5">
      <c r="A250" s="51" t="s">
        <v>385</v>
      </c>
      <c r="B250" s="86">
        <v>0</v>
      </c>
      <c r="C250" s="86">
        <v>0</v>
      </c>
      <c r="D250" s="86">
        <v>0</v>
      </c>
      <c r="E250" s="85">
        <v>0</v>
      </c>
      <c r="F250" s="86">
        <v>0</v>
      </c>
      <c r="G250" s="86">
        <v>0</v>
      </c>
      <c r="H250" s="86">
        <v>0</v>
      </c>
      <c r="I250" s="86">
        <v>0</v>
      </c>
      <c r="J250" s="86">
        <v>0</v>
      </c>
      <c r="K250" s="86">
        <v>0</v>
      </c>
      <c r="L250" s="86">
        <v>0</v>
      </c>
      <c r="M250" s="86">
        <v>0</v>
      </c>
      <c r="N250" s="86">
        <v>0</v>
      </c>
      <c r="O250" s="86">
        <v>0</v>
      </c>
      <c r="P250" s="86">
        <v>0</v>
      </c>
      <c r="Q250" s="86">
        <v>0</v>
      </c>
      <c r="R250" s="86">
        <v>0</v>
      </c>
      <c r="S250" s="86">
        <v>0</v>
      </c>
      <c r="T250" s="86">
        <v>0</v>
      </c>
      <c r="U250" s="86">
        <v>0</v>
      </c>
      <c r="V250" s="140">
        <v>0</v>
      </c>
      <c r="W250" s="86">
        <v>0</v>
      </c>
      <c r="X250" s="86">
        <v>0</v>
      </c>
      <c r="Y250" s="86">
        <v>0</v>
      </c>
      <c r="Z250" s="86">
        <v>0</v>
      </c>
      <c r="AA250" s="86">
        <v>0</v>
      </c>
      <c r="AB250" s="86">
        <v>0</v>
      </c>
      <c r="AC250" s="86">
        <v>0</v>
      </c>
      <c r="AD250" s="86">
        <v>0</v>
      </c>
      <c r="AE250" s="86">
        <v>0</v>
      </c>
      <c r="AF250" s="86">
        <v>0</v>
      </c>
      <c r="AG250" s="86">
        <v>0</v>
      </c>
      <c r="AH250" s="79">
        <v>1</v>
      </c>
      <c r="AI250" s="92">
        <f t="shared" si="3"/>
        <v>0</v>
      </c>
    </row>
    <row r="251" spans="1:35">
      <c r="A251" s="51" t="s">
        <v>386</v>
      </c>
      <c r="B251" s="86">
        <v>0</v>
      </c>
      <c r="C251" s="86">
        <v>0</v>
      </c>
      <c r="D251" s="86">
        <v>51</v>
      </c>
      <c r="E251" s="85">
        <v>52</v>
      </c>
      <c r="F251" s="86">
        <v>169250</v>
      </c>
      <c r="G251" s="86">
        <v>159432</v>
      </c>
      <c r="H251" s="86">
        <v>18195</v>
      </c>
      <c r="I251" s="86">
        <v>265.23999999999978</v>
      </c>
      <c r="J251" s="86">
        <v>-8377</v>
      </c>
      <c r="K251" s="86">
        <v>183690</v>
      </c>
      <c r="L251" s="86">
        <v>155530</v>
      </c>
      <c r="M251" s="86">
        <v>147461</v>
      </c>
      <c r="N251" s="86">
        <v>195069</v>
      </c>
      <c r="O251" s="86">
        <v>13995</v>
      </c>
      <c r="P251" s="86">
        <v>5064</v>
      </c>
      <c r="Q251" s="86">
        <v>0</v>
      </c>
      <c r="R251" s="86">
        <v>0</v>
      </c>
      <c r="S251" s="86">
        <v>-9241</v>
      </c>
      <c r="T251" s="86">
        <v>0</v>
      </c>
      <c r="U251" s="86">
        <v>0</v>
      </c>
      <c r="V251" s="140">
        <v>0</v>
      </c>
      <c r="W251" s="86">
        <v>-864</v>
      </c>
      <c r="X251" s="86">
        <v>0</v>
      </c>
      <c r="Y251" s="86">
        <v>8377</v>
      </c>
      <c r="Z251" s="86">
        <v>0</v>
      </c>
      <c r="AA251" s="86">
        <v>0</v>
      </c>
      <c r="AB251" s="86">
        <v>-864</v>
      </c>
      <c r="AC251" s="86">
        <v>-864</v>
      </c>
      <c r="AD251" s="86">
        <v>-864</v>
      </c>
      <c r="AE251" s="86">
        <v>-864</v>
      </c>
      <c r="AF251" s="86">
        <v>-864</v>
      </c>
      <c r="AG251" s="86">
        <v>-4057</v>
      </c>
      <c r="AH251" s="79">
        <v>10.7</v>
      </c>
      <c r="AI251" s="92">
        <f t="shared" si="3"/>
        <v>9818</v>
      </c>
    </row>
    <row r="252" spans="1:35">
      <c r="A252" s="51" t="s">
        <v>387</v>
      </c>
      <c r="B252" s="86">
        <v>0</v>
      </c>
      <c r="C252" s="86">
        <v>0</v>
      </c>
      <c r="D252" s="86">
        <v>110</v>
      </c>
      <c r="E252" s="85">
        <v>118</v>
      </c>
      <c r="F252" s="86">
        <v>151929</v>
      </c>
      <c r="G252" s="86">
        <v>139959</v>
      </c>
      <c r="H252" s="86">
        <v>20123</v>
      </c>
      <c r="I252" s="86">
        <v>1929.659999999998</v>
      </c>
      <c r="J252" s="86">
        <v>-8153</v>
      </c>
      <c r="K252" s="86">
        <v>166167</v>
      </c>
      <c r="L252" s="86">
        <v>139011</v>
      </c>
      <c r="M252" s="86">
        <v>131247</v>
      </c>
      <c r="N252" s="86">
        <v>177111</v>
      </c>
      <c r="O252" s="86">
        <v>16462</v>
      </c>
      <c r="P252" s="86">
        <v>4567</v>
      </c>
      <c r="Q252" s="86">
        <v>0</v>
      </c>
      <c r="R252" s="86">
        <v>0</v>
      </c>
      <c r="S252" s="86">
        <v>-9059</v>
      </c>
      <c r="T252" s="86">
        <v>0</v>
      </c>
      <c r="U252" s="86">
        <v>0</v>
      </c>
      <c r="V252" s="140">
        <v>0</v>
      </c>
      <c r="W252" s="86">
        <v>-906</v>
      </c>
      <c r="X252" s="86">
        <v>0</v>
      </c>
      <c r="Y252" s="86">
        <v>8153</v>
      </c>
      <c r="Z252" s="86">
        <v>0</v>
      </c>
      <c r="AA252" s="86">
        <v>0</v>
      </c>
      <c r="AB252" s="86">
        <v>-906</v>
      </c>
      <c r="AC252" s="86">
        <v>-906</v>
      </c>
      <c r="AD252" s="86">
        <v>-906</v>
      </c>
      <c r="AE252" s="86">
        <v>-906</v>
      </c>
      <c r="AF252" s="86">
        <v>-906</v>
      </c>
      <c r="AG252" s="86">
        <v>-3623</v>
      </c>
      <c r="AH252" s="79">
        <v>10</v>
      </c>
      <c r="AI252" s="92">
        <f t="shared" si="3"/>
        <v>11970</v>
      </c>
    </row>
    <row r="253" spans="1:35">
      <c r="A253" s="51" t="s">
        <v>388</v>
      </c>
      <c r="B253" s="86">
        <v>0</v>
      </c>
      <c r="C253" s="86">
        <v>0</v>
      </c>
      <c r="D253" s="86">
        <v>16</v>
      </c>
      <c r="E253" s="85">
        <v>19</v>
      </c>
      <c r="F253" s="86">
        <v>37476</v>
      </c>
      <c r="G253" s="86">
        <v>35328</v>
      </c>
      <c r="H253" s="86">
        <v>4619</v>
      </c>
      <c r="I253" s="86">
        <v>0</v>
      </c>
      <c r="J253" s="86">
        <v>-2471</v>
      </c>
      <c r="K253" s="86">
        <v>41761</v>
      </c>
      <c r="L253" s="86">
        <v>33458</v>
      </c>
      <c r="M253" s="86">
        <v>31216</v>
      </c>
      <c r="N253" s="86">
        <v>45064</v>
      </c>
      <c r="O253" s="86">
        <v>3721</v>
      </c>
      <c r="P253" s="86">
        <v>1140</v>
      </c>
      <c r="Q253" s="86">
        <v>0</v>
      </c>
      <c r="R253" s="86">
        <v>0</v>
      </c>
      <c r="S253" s="86">
        <v>-2713</v>
      </c>
      <c r="T253" s="86">
        <v>0</v>
      </c>
      <c r="U253" s="86">
        <v>0</v>
      </c>
      <c r="V253" s="140">
        <v>0</v>
      </c>
      <c r="W253" s="86">
        <v>-242</v>
      </c>
      <c r="X253" s="86">
        <v>0</v>
      </c>
      <c r="Y253" s="86">
        <v>2471</v>
      </c>
      <c r="Z253" s="86">
        <v>0</v>
      </c>
      <c r="AA253" s="86">
        <v>0</v>
      </c>
      <c r="AB253" s="86">
        <v>-242</v>
      </c>
      <c r="AC253" s="86">
        <v>-242</v>
      </c>
      <c r="AD253" s="86">
        <v>-242</v>
      </c>
      <c r="AE253" s="86">
        <v>-242</v>
      </c>
      <c r="AF253" s="86">
        <v>-242</v>
      </c>
      <c r="AG253" s="86">
        <v>-1261</v>
      </c>
      <c r="AH253" s="79">
        <v>11.2</v>
      </c>
      <c r="AI253" s="92">
        <f t="shared" si="3"/>
        <v>2148</v>
      </c>
    </row>
    <row r="254" spans="1:35" ht="22.5">
      <c r="A254" s="51" t="s">
        <v>389</v>
      </c>
      <c r="B254" s="86">
        <v>0</v>
      </c>
      <c r="C254" s="86">
        <v>0</v>
      </c>
      <c r="D254" s="86">
        <v>0</v>
      </c>
      <c r="E254" s="85">
        <v>0</v>
      </c>
      <c r="F254" s="86">
        <v>0</v>
      </c>
      <c r="G254" s="86">
        <v>0</v>
      </c>
      <c r="H254" s="86">
        <v>0</v>
      </c>
      <c r="I254" s="86">
        <v>0</v>
      </c>
      <c r="J254" s="86">
        <v>0</v>
      </c>
      <c r="K254" s="86">
        <v>0</v>
      </c>
      <c r="L254" s="86">
        <v>0</v>
      </c>
      <c r="M254" s="86">
        <v>0</v>
      </c>
      <c r="N254" s="86">
        <v>0</v>
      </c>
      <c r="O254" s="86">
        <v>0</v>
      </c>
      <c r="P254" s="86">
        <v>0</v>
      </c>
      <c r="Q254" s="86">
        <v>0</v>
      </c>
      <c r="R254" s="86">
        <v>0</v>
      </c>
      <c r="S254" s="86">
        <v>0</v>
      </c>
      <c r="T254" s="86">
        <v>0</v>
      </c>
      <c r="U254" s="86">
        <v>0</v>
      </c>
      <c r="V254" s="140">
        <v>0</v>
      </c>
      <c r="W254" s="86">
        <v>0</v>
      </c>
      <c r="X254" s="86">
        <v>0</v>
      </c>
      <c r="Y254" s="86">
        <v>0</v>
      </c>
      <c r="Z254" s="86">
        <v>0</v>
      </c>
      <c r="AA254" s="86">
        <v>0</v>
      </c>
      <c r="AB254" s="86">
        <v>0</v>
      </c>
      <c r="AC254" s="86">
        <v>0</v>
      </c>
      <c r="AD254" s="86">
        <v>0</v>
      </c>
      <c r="AE254" s="86">
        <v>0</v>
      </c>
      <c r="AF254" s="86">
        <v>0</v>
      </c>
      <c r="AG254" s="86">
        <v>0</v>
      </c>
      <c r="AH254" s="79">
        <v>1</v>
      </c>
      <c r="AI254" s="92">
        <f t="shared" si="3"/>
        <v>0</v>
      </c>
    </row>
    <row r="255" spans="1:35">
      <c r="A255" s="51" t="s">
        <v>390</v>
      </c>
      <c r="B255" s="86">
        <v>0</v>
      </c>
      <c r="C255" s="86">
        <v>0</v>
      </c>
      <c r="D255" s="86">
        <v>1</v>
      </c>
      <c r="E255" s="85">
        <v>1</v>
      </c>
      <c r="F255" s="86">
        <v>1847</v>
      </c>
      <c r="G255" s="86">
        <v>1632</v>
      </c>
      <c r="H255" s="86">
        <v>204</v>
      </c>
      <c r="I255" s="86">
        <v>162.60000000000002</v>
      </c>
      <c r="J255" s="86">
        <v>11</v>
      </c>
      <c r="K255" s="86">
        <v>1821</v>
      </c>
      <c r="L255" s="86">
        <v>1861</v>
      </c>
      <c r="M255" s="86">
        <v>1793</v>
      </c>
      <c r="N255" s="86">
        <v>1903</v>
      </c>
      <c r="O255" s="86">
        <v>147</v>
      </c>
      <c r="P255" s="86">
        <v>52</v>
      </c>
      <c r="Q255" s="86">
        <v>0</v>
      </c>
      <c r="R255" s="86">
        <v>0</v>
      </c>
      <c r="S255" s="86">
        <v>16</v>
      </c>
      <c r="T255" s="86">
        <v>0</v>
      </c>
      <c r="U255" s="86">
        <v>0</v>
      </c>
      <c r="V255" s="140">
        <v>0</v>
      </c>
      <c r="W255" s="86">
        <v>5</v>
      </c>
      <c r="X255" s="86">
        <v>0</v>
      </c>
      <c r="Y255" s="86">
        <v>0</v>
      </c>
      <c r="Z255" s="86">
        <v>0</v>
      </c>
      <c r="AA255" s="86">
        <v>11</v>
      </c>
      <c r="AB255" s="86">
        <v>5</v>
      </c>
      <c r="AC255" s="86">
        <v>5</v>
      </c>
      <c r="AD255" s="86">
        <v>1</v>
      </c>
      <c r="AE255" s="86">
        <v>0</v>
      </c>
      <c r="AF255" s="86">
        <v>0</v>
      </c>
      <c r="AG255" s="86">
        <v>0</v>
      </c>
      <c r="AH255" s="79">
        <v>3</v>
      </c>
      <c r="AI255" s="92">
        <f t="shared" si="3"/>
        <v>215</v>
      </c>
    </row>
    <row r="256" spans="1:35">
      <c r="A256" s="51" t="s">
        <v>391</v>
      </c>
      <c r="B256" s="86">
        <v>0</v>
      </c>
      <c r="C256" s="86">
        <v>0</v>
      </c>
      <c r="D256" s="86">
        <v>0</v>
      </c>
      <c r="E256" s="85">
        <v>0</v>
      </c>
      <c r="F256" s="86">
        <v>0</v>
      </c>
      <c r="G256" s="86">
        <v>0</v>
      </c>
      <c r="H256" s="86">
        <v>0</v>
      </c>
      <c r="I256" s="86">
        <v>0</v>
      </c>
      <c r="J256" s="86">
        <v>0</v>
      </c>
      <c r="K256" s="86">
        <v>0</v>
      </c>
      <c r="L256" s="86">
        <v>0</v>
      </c>
      <c r="M256" s="86">
        <v>0</v>
      </c>
      <c r="N256" s="86">
        <v>0</v>
      </c>
      <c r="O256" s="86">
        <v>0</v>
      </c>
      <c r="P256" s="86">
        <v>0</v>
      </c>
      <c r="Q256" s="86">
        <v>0</v>
      </c>
      <c r="R256" s="86">
        <v>0</v>
      </c>
      <c r="S256" s="86">
        <v>0</v>
      </c>
      <c r="T256" s="86">
        <v>0</v>
      </c>
      <c r="U256" s="86">
        <v>0</v>
      </c>
      <c r="V256" s="140">
        <v>0</v>
      </c>
      <c r="W256" s="86">
        <v>0</v>
      </c>
      <c r="X256" s="86">
        <v>0</v>
      </c>
      <c r="Y256" s="86">
        <v>0</v>
      </c>
      <c r="Z256" s="86">
        <v>0</v>
      </c>
      <c r="AA256" s="86">
        <v>0</v>
      </c>
      <c r="AB256" s="86">
        <v>0</v>
      </c>
      <c r="AC256" s="86">
        <v>0</v>
      </c>
      <c r="AD256" s="86">
        <v>0</v>
      </c>
      <c r="AE256" s="86">
        <v>0</v>
      </c>
      <c r="AF256" s="86">
        <v>0</v>
      </c>
      <c r="AG256" s="86">
        <v>0</v>
      </c>
      <c r="AH256" s="79">
        <v>1</v>
      </c>
      <c r="AI256" s="92">
        <f t="shared" si="3"/>
        <v>0</v>
      </c>
    </row>
    <row r="257" spans="1:35">
      <c r="A257" s="51" t="s">
        <v>392</v>
      </c>
      <c r="B257" s="86">
        <v>0</v>
      </c>
      <c r="C257" s="86">
        <v>0</v>
      </c>
      <c r="D257" s="86">
        <v>59</v>
      </c>
      <c r="E257" s="85">
        <v>60</v>
      </c>
      <c r="F257" s="86">
        <v>74872</v>
      </c>
      <c r="G257" s="86">
        <v>68101</v>
      </c>
      <c r="H257" s="86">
        <v>10673</v>
      </c>
      <c r="I257" s="86">
        <v>457.24999999999977</v>
      </c>
      <c r="J257" s="86">
        <v>-3902</v>
      </c>
      <c r="K257" s="86">
        <v>81955</v>
      </c>
      <c r="L257" s="86">
        <v>68352</v>
      </c>
      <c r="M257" s="86">
        <v>64835</v>
      </c>
      <c r="N257" s="86">
        <v>86862</v>
      </c>
      <c r="O257" s="86">
        <v>8901</v>
      </c>
      <c r="P257" s="86">
        <v>2248</v>
      </c>
      <c r="Q257" s="86">
        <v>0</v>
      </c>
      <c r="R257" s="86">
        <v>0</v>
      </c>
      <c r="S257" s="86">
        <v>-4378</v>
      </c>
      <c r="T257" s="86">
        <v>0</v>
      </c>
      <c r="U257" s="86">
        <v>0</v>
      </c>
      <c r="V257" s="140">
        <v>0</v>
      </c>
      <c r="W257" s="86">
        <v>-476</v>
      </c>
      <c r="X257" s="86">
        <v>0</v>
      </c>
      <c r="Y257" s="86">
        <v>3902</v>
      </c>
      <c r="Z257" s="86">
        <v>0</v>
      </c>
      <c r="AA257" s="86">
        <v>0</v>
      </c>
      <c r="AB257" s="86">
        <v>-476</v>
      </c>
      <c r="AC257" s="86">
        <v>-476</v>
      </c>
      <c r="AD257" s="86">
        <v>-476</v>
      </c>
      <c r="AE257" s="86">
        <v>-476</v>
      </c>
      <c r="AF257" s="86">
        <v>-476</v>
      </c>
      <c r="AG257" s="86">
        <v>-1522</v>
      </c>
      <c r="AH257" s="79">
        <v>9.1999999999999993</v>
      </c>
      <c r="AI257" s="92">
        <f t="shared" si="3"/>
        <v>6771</v>
      </c>
    </row>
    <row r="258" spans="1:35">
      <c r="A258" s="51" t="s">
        <v>393</v>
      </c>
      <c r="B258" s="86">
        <v>0</v>
      </c>
      <c r="C258" s="86">
        <v>0</v>
      </c>
      <c r="D258" s="86">
        <v>25</v>
      </c>
      <c r="E258" s="85">
        <v>29</v>
      </c>
      <c r="F258" s="86">
        <v>65672</v>
      </c>
      <c r="G258" s="86">
        <v>61604</v>
      </c>
      <c r="H258" s="86">
        <v>7849</v>
      </c>
      <c r="I258" s="86">
        <v>569.45000000000005</v>
      </c>
      <c r="J258" s="86">
        <v>-3781</v>
      </c>
      <c r="K258" s="86">
        <v>72215</v>
      </c>
      <c r="L258" s="86">
        <v>59596</v>
      </c>
      <c r="M258" s="86">
        <v>56062</v>
      </c>
      <c r="N258" s="86">
        <v>77367</v>
      </c>
      <c r="O258" s="86">
        <v>6254</v>
      </c>
      <c r="P258" s="86">
        <v>1981</v>
      </c>
      <c r="Q258" s="86">
        <v>0</v>
      </c>
      <c r="R258" s="86">
        <v>0</v>
      </c>
      <c r="S258" s="86">
        <v>-4167</v>
      </c>
      <c r="T258" s="86">
        <v>0</v>
      </c>
      <c r="U258" s="86">
        <v>0</v>
      </c>
      <c r="V258" s="140">
        <v>0</v>
      </c>
      <c r="W258" s="86">
        <v>-386</v>
      </c>
      <c r="X258" s="86">
        <v>0</v>
      </c>
      <c r="Y258" s="86">
        <v>3781</v>
      </c>
      <c r="Z258" s="86">
        <v>0</v>
      </c>
      <c r="AA258" s="86">
        <v>0</v>
      </c>
      <c r="AB258" s="86">
        <v>-386</v>
      </c>
      <c r="AC258" s="86">
        <v>-386</v>
      </c>
      <c r="AD258" s="86">
        <v>-386</v>
      </c>
      <c r="AE258" s="86">
        <v>-386</v>
      </c>
      <c r="AF258" s="86">
        <v>-386</v>
      </c>
      <c r="AG258" s="86">
        <v>-1851</v>
      </c>
      <c r="AH258" s="79">
        <v>10.8</v>
      </c>
      <c r="AI258" s="92">
        <f t="shared" si="3"/>
        <v>4068</v>
      </c>
    </row>
    <row r="259" spans="1:35">
      <c r="A259" s="51" t="s">
        <v>394</v>
      </c>
      <c r="B259" s="86">
        <v>0</v>
      </c>
      <c r="C259" s="86">
        <v>0</v>
      </c>
      <c r="D259" s="86">
        <v>5</v>
      </c>
      <c r="E259" s="85">
        <v>7</v>
      </c>
      <c r="F259" s="86">
        <v>21231</v>
      </c>
      <c r="G259" s="86">
        <v>20089</v>
      </c>
      <c r="H259" s="86">
        <v>1971</v>
      </c>
      <c r="I259" s="86">
        <v>22.659999999999997</v>
      </c>
      <c r="J259" s="86">
        <v>-829</v>
      </c>
      <c r="K259" s="86">
        <v>22645</v>
      </c>
      <c r="L259" s="86">
        <v>19824</v>
      </c>
      <c r="M259" s="86">
        <v>19013</v>
      </c>
      <c r="N259" s="86">
        <v>23767</v>
      </c>
      <c r="O259" s="86">
        <v>1435</v>
      </c>
      <c r="P259" s="86">
        <v>629</v>
      </c>
      <c r="Q259" s="86">
        <v>0</v>
      </c>
      <c r="R259" s="86">
        <v>0</v>
      </c>
      <c r="S259" s="86">
        <v>-922</v>
      </c>
      <c r="T259" s="86">
        <v>0</v>
      </c>
      <c r="U259" s="86">
        <v>0</v>
      </c>
      <c r="V259" s="140">
        <v>0</v>
      </c>
      <c r="W259" s="86">
        <v>-93</v>
      </c>
      <c r="X259" s="86">
        <v>0</v>
      </c>
      <c r="Y259" s="86">
        <v>829</v>
      </c>
      <c r="Z259" s="86">
        <v>0</v>
      </c>
      <c r="AA259" s="86">
        <v>0</v>
      </c>
      <c r="AB259" s="86">
        <v>-93</v>
      </c>
      <c r="AC259" s="86">
        <v>-93</v>
      </c>
      <c r="AD259" s="86">
        <v>-93</v>
      </c>
      <c r="AE259" s="86">
        <v>-93</v>
      </c>
      <c r="AF259" s="86">
        <v>-93</v>
      </c>
      <c r="AG259" s="86">
        <v>-364</v>
      </c>
      <c r="AH259" s="79">
        <v>9.9</v>
      </c>
      <c r="AI259" s="92">
        <f t="shared" si="3"/>
        <v>1142</v>
      </c>
    </row>
    <row r="260" spans="1:35">
      <c r="A260" s="51" t="s">
        <v>395</v>
      </c>
      <c r="B260" s="86">
        <v>0</v>
      </c>
      <c r="C260" s="86">
        <v>0</v>
      </c>
      <c r="D260" s="86">
        <v>0</v>
      </c>
      <c r="E260" s="85">
        <v>0</v>
      </c>
      <c r="F260" s="86">
        <v>0</v>
      </c>
      <c r="G260" s="86">
        <v>0</v>
      </c>
      <c r="H260" s="86">
        <v>0</v>
      </c>
      <c r="I260" s="86">
        <v>0</v>
      </c>
      <c r="J260" s="86">
        <v>0</v>
      </c>
      <c r="K260" s="86">
        <v>0</v>
      </c>
      <c r="L260" s="86">
        <v>0</v>
      </c>
      <c r="M260" s="86">
        <v>0</v>
      </c>
      <c r="N260" s="86">
        <v>0</v>
      </c>
      <c r="O260" s="86">
        <v>0</v>
      </c>
      <c r="P260" s="86">
        <v>0</v>
      </c>
      <c r="Q260" s="86">
        <v>0</v>
      </c>
      <c r="R260" s="86">
        <v>0</v>
      </c>
      <c r="S260" s="86">
        <v>0</v>
      </c>
      <c r="T260" s="86">
        <v>0</v>
      </c>
      <c r="U260" s="86">
        <v>0</v>
      </c>
      <c r="V260" s="140">
        <v>0</v>
      </c>
      <c r="W260" s="86">
        <v>0</v>
      </c>
      <c r="X260" s="86">
        <v>0</v>
      </c>
      <c r="Y260" s="86">
        <v>0</v>
      </c>
      <c r="Z260" s="86">
        <v>0</v>
      </c>
      <c r="AA260" s="86">
        <v>0</v>
      </c>
      <c r="AB260" s="86">
        <v>0</v>
      </c>
      <c r="AC260" s="86">
        <v>0</v>
      </c>
      <c r="AD260" s="86">
        <v>0</v>
      </c>
      <c r="AE260" s="86">
        <v>0</v>
      </c>
      <c r="AF260" s="86">
        <v>0</v>
      </c>
      <c r="AG260" s="86">
        <v>0</v>
      </c>
      <c r="AH260" s="79">
        <v>1</v>
      </c>
      <c r="AI260" s="92">
        <f t="shared" si="3"/>
        <v>0</v>
      </c>
    </row>
    <row r="261" spans="1:35">
      <c r="A261" s="51" t="s">
        <v>396</v>
      </c>
      <c r="B261" s="86">
        <v>0</v>
      </c>
      <c r="C261" s="86">
        <v>0</v>
      </c>
      <c r="D261" s="86">
        <v>10</v>
      </c>
      <c r="E261" s="85">
        <v>11</v>
      </c>
      <c r="F261" s="86">
        <v>0</v>
      </c>
      <c r="G261" s="86">
        <v>0</v>
      </c>
      <c r="H261" s="86">
        <v>0</v>
      </c>
      <c r="I261" s="86">
        <v>0</v>
      </c>
      <c r="J261" s="86">
        <v>0</v>
      </c>
      <c r="K261" s="86">
        <v>0</v>
      </c>
      <c r="L261" s="86">
        <v>0</v>
      </c>
      <c r="M261" s="86">
        <v>0</v>
      </c>
      <c r="N261" s="86">
        <v>0</v>
      </c>
      <c r="O261" s="86">
        <v>0</v>
      </c>
      <c r="P261" s="86">
        <v>0</v>
      </c>
      <c r="Q261" s="86">
        <v>0</v>
      </c>
      <c r="R261" s="86">
        <v>0</v>
      </c>
      <c r="S261" s="86">
        <v>0</v>
      </c>
      <c r="T261" s="86">
        <v>0</v>
      </c>
      <c r="U261" s="86">
        <v>0</v>
      </c>
      <c r="V261" s="140">
        <v>0</v>
      </c>
      <c r="W261" s="86">
        <v>0</v>
      </c>
      <c r="X261" s="86">
        <v>0</v>
      </c>
      <c r="Y261" s="86">
        <v>0</v>
      </c>
      <c r="Z261" s="86">
        <v>0</v>
      </c>
      <c r="AA261" s="86">
        <v>0</v>
      </c>
      <c r="AB261" s="86">
        <v>0</v>
      </c>
      <c r="AC261" s="86">
        <v>0</v>
      </c>
      <c r="AD261" s="86">
        <v>0</v>
      </c>
      <c r="AE261" s="86">
        <v>0</v>
      </c>
      <c r="AF261" s="86">
        <v>0</v>
      </c>
      <c r="AG261" s="86">
        <v>0</v>
      </c>
      <c r="AH261" s="79">
        <v>8.5</v>
      </c>
      <c r="AI261" s="92">
        <f t="shared" ref="AI261:AI324" si="4">O261+P261+Q261+R261+S261-T261</f>
        <v>0</v>
      </c>
    </row>
    <row r="262" spans="1:35">
      <c r="A262" s="51" t="s">
        <v>397</v>
      </c>
      <c r="B262" s="86">
        <v>0</v>
      </c>
      <c r="C262" s="86">
        <v>0</v>
      </c>
      <c r="D262" s="86">
        <v>10</v>
      </c>
      <c r="E262" s="85">
        <v>12</v>
      </c>
      <c r="F262" s="86">
        <v>7949</v>
      </c>
      <c r="G262" s="86">
        <v>6222</v>
      </c>
      <c r="H262" s="86">
        <v>1996</v>
      </c>
      <c r="I262" s="86">
        <v>125.34000000000003</v>
      </c>
      <c r="J262" s="86">
        <v>-269</v>
      </c>
      <c r="K262" s="86">
        <v>8408</v>
      </c>
      <c r="L262" s="86">
        <v>7555</v>
      </c>
      <c r="M262" s="86">
        <v>7250</v>
      </c>
      <c r="N262" s="86">
        <v>8791</v>
      </c>
      <c r="O262" s="86">
        <v>1798</v>
      </c>
      <c r="P262" s="86">
        <v>234</v>
      </c>
      <c r="Q262" s="86">
        <v>0</v>
      </c>
      <c r="R262" s="86">
        <v>0</v>
      </c>
      <c r="S262" s="86">
        <v>-305</v>
      </c>
      <c r="T262" s="86">
        <v>0</v>
      </c>
      <c r="U262" s="86">
        <v>0</v>
      </c>
      <c r="V262" s="140">
        <v>0</v>
      </c>
      <c r="W262" s="86">
        <v>-36</v>
      </c>
      <c r="X262" s="86">
        <v>0</v>
      </c>
      <c r="Y262" s="86">
        <v>269</v>
      </c>
      <c r="Z262" s="86">
        <v>0</v>
      </c>
      <c r="AA262" s="86">
        <v>0</v>
      </c>
      <c r="AB262" s="86">
        <v>-36</v>
      </c>
      <c r="AC262" s="86">
        <v>-36</v>
      </c>
      <c r="AD262" s="86">
        <v>-36</v>
      </c>
      <c r="AE262" s="86">
        <v>-36</v>
      </c>
      <c r="AF262" s="86">
        <v>-36</v>
      </c>
      <c r="AG262" s="86">
        <v>-89</v>
      </c>
      <c r="AH262" s="79">
        <v>8.5</v>
      </c>
      <c r="AI262" s="92">
        <f t="shared" si="4"/>
        <v>1727</v>
      </c>
    </row>
    <row r="263" spans="1:35" ht="22.5">
      <c r="A263" s="51" t="s">
        <v>398</v>
      </c>
      <c r="B263" s="86">
        <v>0</v>
      </c>
      <c r="C263" s="86">
        <v>0</v>
      </c>
      <c r="D263" s="86">
        <v>16</v>
      </c>
      <c r="E263" s="85">
        <v>21</v>
      </c>
      <c r="F263" s="86">
        <v>8590</v>
      </c>
      <c r="G263" s="86">
        <v>4927</v>
      </c>
      <c r="H263" s="86">
        <v>4064</v>
      </c>
      <c r="I263" s="86">
        <v>0.48000000000000043</v>
      </c>
      <c r="J263" s="86">
        <v>-401</v>
      </c>
      <c r="K263" s="86">
        <v>9234</v>
      </c>
      <c r="L263" s="86">
        <v>7991</v>
      </c>
      <c r="M263" s="86">
        <v>7546</v>
      </c>
      <c r="N263" s="86">
        <v>9879</v>
      </c>
      <c r="O263" s="86">
        <v>3849</v>
      </c>
      <c r="P263" s="86">
        <v>256</v>
      </c>
      <c r="Q263" s="86">
        <v>0</v>
      </c>
      <c r="R263" s="86">
        <v>0</v>
      </c>
      <c r="S263" s="86">
        <v>-442</v>
      </c>
      <c r="T263" s="86">
        <v>0</v>
      </c>
      <c r="U263" s="86">
        <v>0</v>
      </c>
      <c r="V263" s="140">
        <v>0</v>
      </c>
      <c r="W263" s="86">
        <v>-41</v>
      </c>
      <c r="X263" s="86">
        <v>0</v>
      </c>
      <c r="Y263" s="86">
        <v>401</v>
      </c>
      <c r="Z263" s="86">
        <v>0</v>
      </c>
      <c r="AA263" s="86">
        <v>0</v>
      </c>
      <c r="AB263" s="86">
        <v>-41</v>
      </c>
      <c r="AC263" s="86">
        <v>-41</v>
      </c>
      <c r="AD263" s="86">
        <v>-41</v>
      </c>
      <c r="AE263" s="86">
        <v>-41</v>
      </c>
      <c r="AF263" s="86">
        <v>-41</v>
      </c>
      <c r="AG263" s="86">
        <v>-196</v>
      </c>
      <c r="AH263" s="79">
        <v>10.7</v>
      </c>
      <c r="AI263" s="92">
        <f t="shared" si="4"/>
        <v>3663</v>
      </c>
    </row>
    <row r="264" spans="1:35">
      <c r="A264" s="51" t="s">
        <v>399</v>
      </c>
      <c r="B264" s="86">
        <v>0</v>
      </c>
      <c r="C264" s="86">
        <v>0</v>
      </c>
      <c r="D264" s="86">
        <v>5</v>
      </c>
      <c r="E264" s="85">
        <v>5</v>
      </c>
      <c r="F264" s="86">
        <v>15634</v>
      </c>
      <c r="G264" s="86">
        <v>14578</v>
      </c>
      <c r="H264" s="86">
        <v>1631</v>
      </c>
      <c r="I264" s="86">
        <v>37.369999999999976</v>
      </c>
      <c r="J264" s="86">
        <v>-575</v>
      </c>
      <c r="K264" s="86">
        <v>16659</v>
      </c>
      <c r="L264" s="86">
        <v>14613</v>
      </c>
      <c r="M264" s="86">
        <v>13926</v>
      </c>
      <c r="N264" s="86">
        <v>17621</v>
      </c>
      <c r="O264" s="86">
        <v>1248</v>
      </c>
      <c r="P264" s="86">
        <v>462</v>
      </c>
      <c r="Q264" s="86">
        <v>0</v>
      </c>
      <c r="R264" s="86">
        <v>0</v>
      </c>
      <c r="S264" s="86">
        <v>-654</v>
      </c>
      <c r="T264" s="86">
        <v>0</v>
      </c>
      <c r="U264" s="86">
        <v>0</v>
      </c>
      <c r="V264" s="140">
        <v>0</v>
      </c>
      <c r="W264" s="86">
        <v>-79</v>
      </c>
      <c r="X264" s="86">
        <v>0</v>
      </c>
      <c r="Y264" s="86">
        <v>575</v>
      </c>
      <c r="Z264" s="86">
        <v>0</v>
      </c>
      <c r="AA264" s="86">
        <v>0</v>
      </c>
      <c r="AB264" s="86">
        <v>-79</v>
      </c>
      <c r="AC264" s="86">
        <v>-79</v>
      </c>
      <c r="AD264" s="86">
        <v>-79</v>
      </c>
      <c r="AE264" s="86">
        <v>-79</v>
      </c>
      <c r="AF264" s="86">
        <v>-79</v>
      </c>
      <c r="AG264" s="86">
        <v>-180</v>
      </c>
      <c r="AH264" s="79">
        <v>8.3000000000000007</v>
      </c>
      <c r="AI264" s="92">
        <f t="shared" si="4"/>
        <v>1056</v>
      </c>
    </row>
    <row r="265" spans="1:35">
      <c r="A265" s="51" t="s">
        <v>400</v>
      </c>
      <c r="B265" s="86">
        <v>0</v>
      </c>
      <c r="C265" s="86">
        <v>0</v>
      </c>
      <c r="D265" s="86">
        <v>0</v>
      </c>
      <c r="E265" s="85">
        <v>0</v>
      </c>
      <c r="F265" s="86">
        <v>0</v>
      </c>
      <c r="G265" s="86">
        <v>0</v>
      </c>
      <c r="H265" s="86">
        <v>0</v>
      </c>
      <c r="I265" s="86">
        <v>0</v>
      </c>
      <c r="J265" s="86">
        <v>0</v>
      </c>
      <c r="K265" s="86">
        <v>0</v>
      </c>
      <c r="L265" s="86">
        <v>0</v>
      </c>
      <c r="M265" s="86">
        <v>0</v>
      </c>
      <c r="N265" s="86">
        <v>0</v>
      </c>
      <c r="O265" s="86">
        <v>0</v>
      </c>
      <c r="P265" s="86">
        <v>0</v>
      </c>
      <c r="Q265" s="86">
        <v>0</v>
      </c>
      <c r="R265" s="86">
        <v>0</v>
      </c>
      <c r="S265" s="86">
        <v>0</v>
      </c>
      <c r="T265" s="86">
        <v>0</v>
      </c>
      <c r="U265" s="86">
        <v>0</v>
      </c>
      <c r="V265" s="140">
        <v>0</v>
      </c>
      <c r="W265" s="86">
        <v>0</v>
      </c>
      <c r="X265" s="86">
        <v>0</v>
      </c>
      <c r="Y265" s="86">
        <v>0</v>
      </c>
      <c r="Z265" s="86">
        <v>0</v>
      </c>
      <c r="AA265" s="86">
        <v>0</v>
      </c>
      <c r="AB265" s="86">
        <v>0</v>
      </c>
      <c r="AC265" s="86">
        <v>0</v>
      </c>
      <c r="AD265" s="86">
        <v>0</v>
      </c>
      <c r="AE265" s="86">
        <v>0</v>
      </c>
      <c r="AF265" s="86">
        <v>0</v>
      </c>
      <c r="AG265" s="86">
        <v>0</v>
      </c>
      <c r="AH265" s="79">
        <v>1</v>
      </c>
      <c r="AI265" s="92">
        <f t="shared" si="4"/>
        <v>0</v>
      </c>
    </row>
    <row r="266" spans="1:35" ht="22.5">
      <c r="A266" s="51" t="s">
        <v>401</v>
      </c>
      <c r="B266" s="86">
        <v>0</v>
      </c>
      <c r="C266" s="86">
        <v>0</v>
      </c>
      <c r="D266" s="86">
        <v>0</v>
      </c>
      <c r="E266" s="85">
        <v>0</v>
      </c>
      <c r="F266" s="86">
        <v>0</v>
      </c>
      <c r="G266" s="86">
        <v>0</v>
      </c>
      <c r="H266" s="86">
        <v>0</v>
      </c>
      <c r="I266" s="86">
        <v>0</v>
      </c>
      <c r="J266" s="86">
        <v>0</v>
      </c>
      <c r="K266" s="86">
        <v>0</v>
      </c>
      <c r="L266" s="86">
        <v>0</v>
      </c>
      <c r="M266" s="86">
        <v>0</v>
      </c>
      <c r="N266" s="86">
        <v>0</v>
      </c>
      <c r="O266" s="86">
        <v>0</v>
      </c>
      <c r="P266" s="86">
        <v>0</v>
      </c>
      <c r="Q266" s="86">
        <v>0</v>
      </c>
      <c r="R266" s="86">
        <v>0</v>
      </c>
      <c r="S266" s="86">
        <v>0</v>
      </c>
      <c r="T266" s="86">
        <v>0</v>
      </c>
      <c r="U266" s="86">
        <v>0</v>
      </c>
      <c r="V266" s="140">
        <v>0</v>
      </c>
      <c r="W266" s="86">
        <v>0</v>
      </c>
      <c r="X266" s="86">
        <v>0</v>
      </c>
      <c r="Y266" s="86">
        <v>0</v>
      </c>
      <c r="Z266" s="86">
        <v>0</v>
      </c>
      <c r="AA266" s="86">
        <v>0</v>
      </c>
      <c r="AB266" s="86">
        <v>0</v>
      </c>
      <c r="AC266" s="86">
        <v>0</v>
      </c>
      <c r="AD266" s="86">
        <v>0</v>
      </c>
      <c r="AE266" s="86">
        <v>0</v>
      </c>
      <c r="AF266" s="86">
        <v>0</v>
      </c>
      <c r="AG266" s="86">
        <v>0</v>
      </c>
      <c r="AH266" s="79">
        <v>1</v>
      </c>
      <c r="AI266" s="92">
        <f t="shared" si="4"/>
        <v>0</v>
      </c>
    </row>
    <row r="267" spans="1:35">
      <c r="A267" s="51" t="s">
        <v>402</v>
      </c>
      <c r="B267" s="86">
        <v>0</v>
      </c>
      <c r="C267" s="86">
        <v>0</v>
      </c>
      <c r="D267" s="86">
        <v>0</v>
      </c>
      <c r="E267" s="85">
        <v>0</v>
      </c>
      <c r="F267" s="86">
        <v>0</v>
      </c>
      <c r="G267" s="86">
        <v>0</v>
      </c>
      <c r="H267" s="86">
        <v>0</v>
      </c>
      <c r="I267" s="86">
        <v>0</v>
      </c>
      <c r="J267" s="86">
        <v>0</v>
      </c>
      <c r="K267" s="86">
        <v>0</v>
      </c>
      <c r="L267" s="86">
        <v>0</v>
      </c>
      <c r="M267" s="86">
        <v>0</v>
      </c>
      <c r="N267" s="86">
        <v>0</v>
      </c>
      <c r="O267" s="86">
        <v>0</v>
      </c>
      <c r="P267" s="86">
        <v>0</v>
      </c>
      <c r="Q267" s="86">
        <v>0</v>
      </c>
      <c r="R267" s="86">
        <v>0</v>
      </c>
      <c r="S267" s="86">
        <v>0</v>
      </c>
      <c r="T267" s="86">
        <v>0</v>
      </c>
      <c r="U267" s="86">
        <v>0</v>
      </c>
      <c r="V267" s="140">
        <v>0</v>
      </c>
      <c r="W267" s="86">
        <v>0</v>
      </c>
      <c r="X267" s="86">
        <v>0</v>
      </c>
      <c r="Y267" s="86">
        <v>0</v>
      </c>
      <c r="Z267" s="86">
        <v>0</v>
      </c>
      <c r="AA267" s="86">
        <v>0</v>
      </c>
      <c r="AB267" s="86">
        <v>0</v>
      </c>
      <c r="AC267" s="86">
        <v>0</v>
      </c>
      <c r="AD267" s="86">
        <v>0</v>
      </c>
      <c r="AE267" s="86">
        <v>0</v>
      </c>
      <c r="AF267" s="86">
        <v>0</v>
      </c>
      <c r="AG267" s="86">
        <v>0</v>
      </c>
      <c r="AH267" s="79">
        <v>1</v>
      </c>
      <c r="AI267" s="92">
        <f t="shared" si="4"/>
        <v>0</v>
      </c>
    </row>
    <row r="268" spans="1:35">
      <c r="A268" s="51" t="s">
        <v>403</v>
      </c>
      <c r="B268" s="86">
        <v>0</v>
      </c>
      <c r="C268" s="86">
        <v>0</v>
      </c>
      <c r="D268" s="86">
        <v>11</v>
      </c>
      <c r="E268" s="85">
        <v>11</v>
      </c>
      <c r="F268" s="86">
        <v>10842</v>
      </c>
      <c r="G268" s="86">
        <v>9600</v>
      </c>
      <c r="H268" s="86">
        <v>1981</v>
      </c>
      <c r="I268" s="86">
        <v>209.31</v>
      </c>
      <c r="J268" s="86">
        <v>-739</v>
      </c>
      <c r="K268" s="86">
        <v>12152</v>
      </c>
      <c r="L268" s="86">
        <v>9733</v>
      </c>
      <c r="M268" s="86">
        <v>9070</v>
      </c>
      <c r="N268" s="86">
        <v>13218</v>
      </c>
      <c r="O268" s="86">
        <v>1723</v>
      </c>
      <c r="P268" s="86">
        <v>331</v>
      </c>
      <c r="Q268" s="86">
        <v>0</v>
      </c>
      <c r="R268" s="86">
        <v>0</v>
      </c>
      <c r="S268" s="86">
        <v>-812</v>
      </c>
      <c r="T268" s="86">
        <v>0</v>
      </c>
      <c r="U268" s="86">
        <v>0</v>
      </c>
      <c r="V268" s="140">
        <v>0</v>
      </c>
      <c r="W268" s="86">
        <v>-73</v>
      </c>
      <c r="X268" s="86">
        <v>0</v>
      </c>
      <c r="Y268" s="86">
        <v>739</v>
      </c>
      <c r="Z268" s="86">
        <v>0</v>
      </c>
      <c r="AA268" s="86">
        <v>0</v>
      </c>
      <c r="AB268" s="86">
        <v>-73</v>
      </c>
      <c r="AC268" s="86">
        <v>-73</v>
      </c>
      <c r="AD268" s="86">
        <v>-73</v>
      </c>
      <c r="AE268" s="86">
        <v>-73</v>
      </c>
      <c r="AF268" s="86">
        <v>-73</v>
      </c>
      <c r="AG268" s="86">
        <v>-374</v>
      </c>
      <c r="AH268" s="79">
        <v>11.1</v>
      </c>
      <c r="AI268" s="92">
        <f t="shared" si="4"/>
        <v>1242</v>
      </c>
    </row>
    <row r="269" spans="1:35">
      <c r="A269" s="51" t="s">
        <v>404</v>
      </c>
      <c r="B269" s="86">
        <v>0</v>
      </c>
      <c r="C269" s="86">
        <v>0</v>
      </c>
      <c r="D269" s="86">
        <v>0</v>
      </c>
      <c r="E269" s="85">
        <v>0</v>
      </c>
      <c r="F269" s="86">
        <v>0</v>
      </c>
      <c r="G269" s="86">
        <v>0</v>
      </c>
      <c r="H269" s="86">
        <v>0</v>
      </c>
      <c r="I269" s="86">
        <v>0</v>
      </c>
      <c r="J269" s="86">
        <v>0</v>
      </c>
      <c r="K269" s="86">
        <v>0</v>
      </c>
      <c r="L269" s="86">
        <v>0</v>
      </c>
      <c r="M269" s="86">
        <v>0</v>
      </c>
      <c r="N269" s="86">
        <v>0</v>
      </c>
      <c r="O269" s="86">
        <v>0</v>
      </c>
      <c r="P269" s="86">
        <v>0</v>
      </c>
      <c r="Q269" s="86">
        <v>0</v>
      </c>
      <c r="R269" s="86">
        <v>0</v>
      </c>
      <c r="S269" s="86">
        <v>0</v>
      </c>
      <c r="T269" s="86">
        <v>0</v>
      </c>
      <c r="U269" s="86">
        <v>0</v>
      </c>
      <c r="V269" s="140">
        <v>0</v>
      </c>
      <c r="W269" s="86">
        <v>0</v>
      </c>
      <c r="X269" s="86">
        <v>0</v>
      </c>
      <c r="Y269" s="86">
        <v>0</v>
      </c>
      <c r="Z269" s="86">
        <v>0</v>
      </c>
      <c r="AA269" s="86">
        <v>0</v>
      </c>
      <c r="AB269" s="86">
        <v>0</v>
      </c>
      <c r="AC269" s="86">
        <v>0</v>
      </c>
      <c r="AD269" s="86">
        <v>0</v>
      </c>
      <c r="AE269" s="86">
        <v>0</v>
      </c>
      <c r="AF269" s="86">
        <v>0</v>
      </c>
      <c r="AG269" s="86">
        <v>0</v>
      </c>
      <c r="AH269" s="79">
        <v>1</v>
      </c>
      <c r="AI269" s="92">
        <f t="shared" si="4"/>
        <v>0</v>
      </c>
    </row>
    <row r="270" spans="1:35">
      <c r="A270" s="51" t="s">
        <v>405</v>
      </c>
      <c r="B270" s="86">
        <v>0</v>
      </c>
      <c r="C270" s="86">
        <v>0</v>
      </c>
      <c r="D270" s="86">
        <v>77</v>
      </c>
      <c r="E270" s="85">
        <v>86</v>
      </c>
      <c r="F270" s="86">
        <v>79878</v>
      </c>
      <c r="G270" s="86">
        <v>69236</v>
      </c>
      <c r="H270" s="86">
        <v>13234</v>
      </c>
      <c r="I270" s="86">
        <v>930.1599999999994</v>
      </c>
      <c r="J270" s="86">
        <v>-2592</v>
      </c>
      <c r="K270" s="86">
        <v>84371</v>
      </c>
      <c r="L270" s="86">
        <v>75514</v>
      </c>
      <c r="M270" s="86">
        <v>71985</v>
      </c>
      <c r="N270" s="86">
        <v>88997</v>
      </c>
      <c r="O270" s="86">
        <v>11213</v>
      </c>
      <c r="P270" s="86">
        <v>2349</v>
      </c>
      <c r="Q270" s="86">
        <v>0</v>
      </c>
      <c r="R270" s="86">
        <v>0</v>
      </c>
      <c r="S270" s="86">
        <v>-2920</v>
      </c>
      <c r="T270" s="86">
        <v>0</v>
      </c>
      <c r="U270" s="86">
        <v>0</v>
      </c>
      <c r="V270" s="140">
        <v>0</v>
      </c>
      <c r="W270" s="86">
        <v>-328</v>
      </c>
      <c r="X270" s="86">
        <v>0</v>
      </c>
      <c r="Y270" s="86">
        <v>2592</v>
      </c>
      <c r="Z270" s="86">
        <v>0</v>
      </c>
      <c r="AA270" s="86">
        <v>0</v>
      </c>
      <c r="AB270" s="86">
        <v>-328</v>
      </c>
      <c r="AC270" s="86">
        <v>-328</v>
      </c>
      <c r="AD270" s="86">
        <v>-328</v>
      </c>
      <c r="AE270" s="86">
        <v>-328</v>
      </c>
      <c r="AF270" s="86">
        <v>-328</v>
      </c>
      <c r="AG270" s="86">
        <v>-952</v>
      </c>
      <c r="AH270" s="79">
        <v>8.9</v>
      </c>
      <c r="AI270" s="92">
        <f t="shared" si="4"/>
        <v>10642</v>
      </c>
    </row>
    <row r="271" spans="1:35" ht="22.5">
      <c r="A271" s="51" t="s">
        <v>406</v>
      </c>
      <c r="B271" s="86">
        <v>0</v>
      </c>
      <c r="C271" s="86">
        <v>0</v>
      </c>
      <c r="D271" s="86">
        <v>9</v>
      </c>
      <c r="E271" s="85">
        <v>10</v>
      </c>
      <c r="F271" s="86">
        <v>10223</v>
      </c>
      <c r="G271" s="86">
        <v>9195</v>
      </c>
      <c r="H271" s="86">
        <v>1624</v>
      </c>
      <c r="I271" s="86">
        <v>0</v>
      </c>
      <c r="J271" s="86">
        <v>-596</v>
      </c>
      <c r="K271" s="86">
        <v>11223</v>
      </c>
      <c r="L271" s="86">
        <v>9245</v>
      </c>
      <c r="M271" s="86">
        <v>8669</v>
      </c>
      <c r="N271" s="86">
        <v>12006</v>
      </c>
      <c r="O271" s="86">
        <v>1373</v>
      </c>
      <c r="P271" s="86">
        <v>309</v>
      </c>
      <c r="Q271" s="86">
        <v>0</v>
      </c>
      <c r="R271" s="86">
        <v>0</v>
      </c>
      <c r="S271" s="86">
        <v>-654</v>
      </c>
      <c r="T271" s="86">
        <v>0</v>
      </c>
      <c r="U271" s="86">
        <v>0</v>
      </c>
      <c r="V271" s="140">
        <v>0</v>
      </c>
      <c r="W271" s="86">
        <v>-58</v>
      </c>
      <c r="X271" s="86">
        <v>0</v>
      </c>
      <c r="Y271" s="86">
        <v>596</v>
      </c>
      <c r="Z271" s="86">
        <v>0</v>
      </c>
      <c r="AA271" s="86">
        <v>0</v>
      </c>
      <c r="AB271" s="86">
        <v>-58</v>
      </c>
      <c r="AC271" s="86">
        <v>-58</v>
      </c>
      <c r="AD271" s="86">
        <v>-58</v>
      </c>
      <c r="AE271" s="86">
        <v>-58</v>
      </c>
      <c r="AF271" s="86">
        <v>-58</v>
      </c>
      <c r="AG271" s="86">
        <v>-306</v>
      </c>
      <c r="AH271" s="79">
        <v>11.2</v>
      </c>
      <c r="AI271" s="92">
        <f t="shared" si="4"/>
        <v>1028</v>
      </c>
    </row>
    <row r="272" spans="1:35">
      <c r="A272" s="51" t="s">
        <v>407</v>
      </c>
      <c r="B272" s="86">
        <v>0</v>
      </c>
      <c r="C272" s="86">
        <v>0</v>
      </c>
      <c r="D272" s="86">
        <v>34</v>
      </c>
      <c r="E272" s="85">
        <v>43</v>
      </c>
      <c r="F272" s="86">
        <v>18089</v>
      </c>
      <c r="G272" s="86">
        <v>15081</v>
      </c>
      <c r="H272" s="86">
        <v>3664</v>
      </c>
      <c r="I272" s="86">
        <v>25.829999999999956</v>
      </c>
      <c r="J272" s="86">
        <v>-656</v>
      </c>
      <c r="K272" s="86">
        <v>19216</v>
      </c>
      <c r="L272" s="86">
        <v>17005</v>
      </c>
      <c r="M272" s="86">
        <v>16180</v>
      </c>
      <c r="N272" s="86">
        <v>20321</v>
      </c>
      <c r="O272" s="86">
        <v>3215</v>
      </c>
      <c r="P272" s="86">
        <v>534</v>
      </c>
      <c r="Q272" s="86">
        <v>0</v>
      </c>
      <c r="R272" s="86">
        <v>0</v>
      </c>
      <c r="S272" s="86">
        <v>-741</v>
      </c>
      <c r="T272" s="86">
        <v>0</v>
      </c>
      <c r="U272" s="86">
        <v>0</v>
      </c>
      <c r="V272" s="140">
        <v>0</v>
      </c>
      <c r="W272" s="86">
        <v>-85</v>
      </c>
      <c r="X272" s="86">
        <v>0</v>
      </c>
      <c r="Y272" s="86">
        <v>656</v>
      </c>
      <c r="Z272" s="86">
        <v>0</v>
      </c>
      <c r="AA272" s="86">
        <v>0</v>
      </c>
      <c r="AB272" s="86">
        <v>-85</v>
      </c>
      <c r="AC272" s="86">
        <v>-85</v>
      </c>
      <c r="AD272" s="86">
        <v>-85</v>
      </c>
      <c r="AE272" s="86">
        <v>-85</v>
      </c>
      <c r="AF272" s="86">
        <v>-85</v>
      </c>
      <c r="AG272" s="86">
        <v>-231</v>
      </c>
      <c r="AH272" s="79">
        <v>8.6999999999999993</v>
      </c>
      <c r="AI272" s="92">
        <f t="shared" si="4"/>
        <v>3008</v>
      </c>
    </row>
    <row r="273" spans="1:35">
      <c r="A273" s="51" t="s">
        <v>408</v>
      </c>
      <c r="B273" s="86">
        <v>0</v>
      </c>
      <c r="C273" s="86">
        <v>0</v>
      </c>
      <c r="D273" s="86">
        <v>6</v>
      </c>
      <c r="E273" s="85">
        <v>6</v>
      </c>
      <c r="F273" s="86">
        <v>5323</v>
      </c>
      <c r="G273" s="86">
        <v>4982</v>
      </c>
      <c r="H273" s="86">
        <v>712</v>
      </c>
      <c r="I273" s="86">
        <v>2.8100000000000005</v>
      </c>
      <c r="J273" s="86">
        <v>-371</v>
      </c>
      <c r="K273" s="86">
        <v>6014</v>
      </c>
      <c r="L273" s="86">
        <v>4686</v>
      </c>
      <c r="M273" s="86">
        <v>4384</v>
      </c>
      <c r="N273" s="86">
        <v>6476</v>
      </c>
      <c r="O273" s="86">
        <v>613</v>
      </c>
      <c r="P273" s="86">
        <v>163</v>
      </c>
      <c r="Q273" s="86">
        <v>0</v>
      </c>
      <c r="R273" s="86">
        <v>0</v>
      </c>
      <c r="S273" s="86">
        <v>-435</v>
      </c>
      <c r="T273" s="86">
        <v>0</v>
      </c>
      <c r="U273" s="86">
        <v>0</v>
      </c>
      <c r="V273" s="140">
        <v>0</v>
      </c>
      <c r="W273" s="86">
        <v>-64</v>
      </c>
      <c r="X273" s="86">
        <v>0</v>
      </c>
      <c r="Y273" s="86">
        <v>371</v>
      </c>
      <c r="Z273" s="86">
        <v>0</v>
      </c>
      <c r="AA273" s="86">
        <v>0</v>
      </c>
      <c r="AB273" s="86">
        <v>-64</v>
      </c>
      <c r="AC273" s="86">
        <v>-64</v>
      </c>
      <c r="AD273" s="86">
        <v>-64</v>
      </c>
      <c r="AE273" s="86">
        <v>-64</v>
      </c>
      <c r="AF273" s="86">
        <v>-64</v>
      </c>
      <c r="AG273" s="86">
        <v>-51</v>
      </c>
      <c r="AH273" s="79">
        <v>6.8</v>
      </c>
      <c r="AI273" s="92">
        <f t="shared" si="4"/>
        <v>341</v>
      </c>
    </row>
    <row r="274" spans="1:35">
      <c r="A274" s="51" t="s">
        <v>409</v>
      </c>
      <c r="B274" s="86">
        <v>0</v>
      </c>
      <c r="C274" s="86">
        <v>0</v>
      </c>
      <c r="D274" s="86">
        <v>0</v>
      </c>
      <c r="E274" s="85">
        <v>0</v>
      </c>
      <c r="F274" s="86">
        <v>0</v>
      </c>
      <c r="G274" s="86">
        <v>0</v>
      </c>
      <c r="H274" s="86">
        <v>0</v>
      </c>
      <c r="I274" s="86">
        <v>0</v>
      </c>
      <c r="J274" s="86">
        <v>0</v>
      </c>
      <c r="K274" s="86">
        <v>0</v>
      </c>
      <c r="L274" s="86">
        <v>0</v>
      </c>
      <c r="M274" s="86">
        <v>0</v>
      </c>
      <c r="N274" s="86">
        <v>0</v>
      </c>
      <c r="O274" s="86">
        <v>0</v>
      </c>
      <c r="P274" s="86">
        <v>0</v>
      </c>
      <c r="Q274" s="86">
        <v>0</v>
      </c>
      <c r="R274" s="86">
        <v>0</v>
      </c>
      <c r="S274" s="86">
        <v>0</v>
      </c>
      <c r="T274" s="86">
        <v>0</v>
      </c>
      <c r="U274" s="86">
        <v>0</v>
      </c>
      <c r="V274" s="140">
        <v>0</v>
      </c>
      <c r="W274" s="86">
        <v>0</v>
      </c>
      <c r="X274" s="86">
        <v>0</v>
      </c>
      <c r="Y274" s="86">
        <v>0</v>
      </c>
      <c r="Z274" s="86">
        <v>0</v>
      </c>
      <c r="AA274" s="86">
        <v>0</v>
      </c>
      <c r="AB274" s="86">
        <v>0</v>
      </c>
      <c r="AC274" s="86">
        <v>0</v>
      </c>
      <c r="AD274" s="86">
        <v>0</v>
      </c>
      <c r="AE274" s="86">
        <v>0</v>
      </c>
      <c r="AF274" s="86">
        <v>0</v>
      </c>
      <c r="AG274" s="86">
        <v>0</v>
      </c>
      <c r="AH274" s="79">
        <v>1</v>
      </c>
      <c r="AI274" s="92">
        <f t="shared" si="4"/>
        <v>0</v>
      </c>
    </row>
    <row r="275" spans="1:35">
      <c r="A275" s="51" t="s">
        <v>410</v>
      </c>
      <c r="B275" s="86">
        <v>0</v>
      </c>
      <c r="C275" s="86">
        <v>0</v>
      </c>
      <c r="D275" s="86">
        <v>1</v>
      </c>
      <c r="E275" s="85">
        <v>1</v>
      </c>
      <c r="F275" s="86">
        <v>5284</v>
      </c>
      <c r="G275" s="86">
        <v>4812</v>
      </c>
      <c r="H275" s="86">
        <v>539</v>
      </c>
      <c r="I275" s="86">
        <v>30.900000000000006</v>
      </c>
      <c r="J275" s="86">
        <v>-67</v>
      </c>
      <c r="K275" s="86">
        <v>5416</v>
      </c>
      <c r="L275" s="86">
        <v>5145</v>
      </c>
      <c r="M275" s="86">
        <v>4996</v>
      </c>
      <c r="N275" s="86">
        <v>5592</v>
      </c>
      <c r="O275" s="86">
        <v>408</v>
      </c>
      <c r="P275" s="86">
        <v>152</v>
      </c>
      <c r="Q275" s="86">
        <v>0</v>
      </c>
      <c r="R275" s="86">
        <v>0</v>
      </c>
      <c r="S275" s="86">
        <v>-88</v>
      </c>
      <c r="T275" s="86">
        <v>0</v>
      </c>
      <c r="U275" s="86">
        <v>0</v>
      </c>
      <c r="V275" s="140">
        <v>0</v>
      </c>
      <c r="W275" s="86">
        <v>-21</v>
      </c>
      <c r="X275" s="86">
        <v>0</v>
      </c>
      <c r="Y275" s="86">
        <v>67</v>
      </c>
      <c r="Z275" s="86">
        <v>0</v>
      </c>
      <c r="AA275" s="86">
        <v>0</v>
      </c>
      <c r="AB275" s="86">
        <v>-21</v>
      </c>
      <c r="AC275" s="86">
        <v>-21</v>
      </c>
      <c r="AD275" s="86">
        <v>-21</v>
      </c>
      <c r="AE275" s="86">
        <v>-4</v>
      </c>
      <c r="AF275" s="86">
        <v>0</v>
      </c>
      <c r="AG275" s="86">
        <v>0</v>
      </c>
      <c r="AH275" s="79">
        <v>4.2</v>
      </c>
      <c r="AI275" s="92">
        <f t="shared" si="4"/>
        <v>472</v>
      </c>
    </row>
    <row r="276" spans="1:35">
      <c r="A276" s="51" t="s">
        <v>411</v>
      </c>
      <c r="B276" s="86">
        <v>0</v>
      </c>
      <c r="C276" s="86">
        <v>0</v>
      </c>
      <c r="D276" s="86">
        <v>8</v>
      </c>
      <c r="E276" s="85">
        <v>8</v>
      </c>
      <c r="F276" s="86">
        <v>94574</v>
      </c>
      <c r="G276" s="86">
        <v>89984</v>
      </c>
      <c r="H276" s="86">
        <v>6757</v>
      </c>
      <c r="I276" s="86">
        <v>596.05999999999972</v>
      </c>
      <c r="J276" s="86">
        <v>-2167</v>
      </c>
      <c r="K276" s="86">
        <v>98417</v>
      </c>
      <c r="L276" s="86">
        <v>90613</v>
      </c>
      <c r="M276" s="86">
        <v>87722</v>
      </c>
      <c r="N276" s="86">
        <v>101985</v>
      </c>
      <c r="O276" s="86">
        <v>4301</v>
      </c>
      <c r="P276" s="86">
        <v>2753</v>
      </c>
      <c r="Q276" s="86">
        <v>0</v>
      </c>
      <c r="R276" s="86">
        <v>0</v>
      </c>
      <c r="S276" s="86">
        <v>-2464</v>
      </c>
      <c r="T276" s="86">
        <v>0</v>
      </c>
      <c r="U276" s="86">
        <v>0</v>
      </c>
      <c r="V276" s="140">
        <v>0</v>
      </c>
      <c r="W276" s="86">
        <v>-297</v>
      </c>
      <c r="X276" s="86">
        <v>0</v>
      </c>
      <c r="Y276" s="86">
        <v>2167</v>
      </c>
      <c r="Z276" s="86">
        <v>0</v>
      </c>
      <c r="AA276" s="86">
        <v>0</v>
      </c>
      <c r="AB276" s="86">
        <v>-297</v>
      </c>
      <c r="AC276" s="86">
        <v>-297</v>
      </c>
      <c r="AD276" s="86">
        <v>-297</v>
      </c>
      <c r="AE276" s="86">
        <v>-297</v>
      </c>
      <c r="AF276" s="86">
        <v>-297</v>
      </c>
      <c r="AG276" s="86">
        <v>-682</v>
      </c>
      <c r="AH276" s="79">
        <v>8.3000000000000007</v>
      </c>
      <c r="AI276" s="92">
        <f t="shared" si="4"/>
        <v>4590</v>
      </c>
    </row>
    <row r="277" spans="1:35">
      <c r="A277" s="51" t="s">
        <v>412</v>
      </c>
      <c r="B277" s="86">
        <v>0</v>
      </c>
      <c r="C277" s="86">
        <v>0</v>
      </c>
      <c r="D277" s="86">
        <v>1</v>
      </c>
      <c r="E277" s="85">
        <v>1</v>
      </c>
      <c r="F277" s="86">
        <v>5833</v>
      </c>
      <c r="G277" s="86">
        <v>6030</v>
      </c>
      <c r="H277" s="86">
        <v>357</v>
      </c>
      <c r="I277" s="86">
        <v>0</v>
      </c>
      <c r="J277" s="86">
        <v>-554</v>
      </c>
      <c r="K277" s="86">
        <v>6782</v>
      </c>
      <c r="L277" s="86">
        <v>5005</v>
      </c>
      <c r="M277" s="86">
        <v>4704</v>
      </c>
      <c r="N277" s="86">
        <v>7248</v>
      </c>
      <c r="O277" s="86">
        <v>221</v>
      </c>
      <c r="P277" s="86">
        <v>183</v>
      </c>
      <c r="Q277" s="86">
        <v>0</v>
      </c>
      <c r="R277" s="86">
        <v>0</v>
      </c>
      <c r="S277" s="86">
        <v>-601</v>
      </c>
      <c r="T277" s="86">
        <v>0</v>
      </c>
      <c r="U277" s="86">
        <v>0</v>
      </c>
      <c r="V277" s="140">
        <v>0</v>
      </c>
      <c r="W277" s="86">
        <v>-47</v>
      </c>
      <c r="X277" s="86">
        <v>0</v>
      </c>
      <c r="Y277" s="86">
        <v>554</v>
      </c>
      <c r="Z277" s="86">
        <v>0</v>
      </c>
      <c r="AA277" s="86">
        <v>0</v>
      </c>
      <c r="AB277" s="86">
        <v>-47</v>
      </c>
      <c r="AC277" s="86">
        <v>-47</v>
      </c>
      <c r="AD277" s="86">
        <v>-47</v>
      </c>
      <c r="AE277" s="86">
        <v>-47</v>
      </c>
      <c r="AF277" s="86">
        <v>-47</v>
      </c>
      <c r="AG277" s="86">
        <v>-319</v>
      </c>
      <c r="AH277" s="79">
        <v>12.7</v>
      </c>
      <c r="AI277" s="92">
        <f t="shared" si="4"/>
        <v>-197</v>
      </c>
    </row>
    <row r="278" spans="1:35">
      <c r="A278" s="51" t="s">
        <v>413</v>
      </c>
      <c r="B278" s="86">
        <v>0</v>
      </c>
      <c r="C278" s="86">
        <v>0</v>
      </c>
      <c r="D278" s="86">
        <v>14</v>
      </c>
      <c r="E278" s="85">
        <v>14</v>
      </c>
      <c r="F278" s="86">
        <v>29306</v>
      </c>
      <c r="G278" s="86">
        <v>27728</v>
      </c>
      <c r="H278" s="86">
        <v>3859</v>
      </c>
      <c r="I278" s="86">
        <v>25.150000000000006</v>
      </c>
      <c r="J278" s="86">
        <v>-2281</v>
      </c>
      <c r="K278" s="86">
        <v>33217</v>
      </c>
      <c r="L278" s="86">
        <v>25858</v>
      </c>
      <c r="M278" s="86">
        <v>24115</v>
      </c>
      <c r="N278" s="86">
        <v>35927</v>
      </c>
      <c r="O278" s="86">
        <v>3159</v>
      </c>
      <c r="P278" s="86">
        <v>902</v>
      </c>
      <c r="Q278" s="86">
        <v>0</v>
      </c>
      <c r="R278" s="86">
        <v>0</v>
      </c>
      <c r="S278" s="86">
        <v>-2483</v>
      </c>
      <c r="T278" s="86">
        <v>0</v>
      </c>
      <c r="U278" s="86">
        <v>0</v>
      </c>
      <c r="V278" s="140">
        <v>0</v>
      </c>
      <c r="W278" s="86">
        <v>-202</v>
      </c>
      <c r="X278" s="86">
        <v>0</v>
      </c>
      <c r="Y278" s="86">
        <v>2281</v>
      </c>
      <c r="Z278" s="86">
        <v>0</v>
      </c>
      <c r="AA278" s="86">
        <v>0</v>
      </c>
      <c r="AB278" s="86">
        <v>-202</v>
      </c>
      <c r="AC278" s="86">
        <v>-202</v>
      </c>
      <c r="AD278" s="86">
        <v>-202</v>
      </c>
      <c r="AE278" s="86">
        <v>-202</v>
      </c>
      <c r="AF278" s="86">
        <v>-202</v>
      </c>
      <c r="AG278" s="86">
        <v>-1271</v>
      </c>
      <c r="AH278" s="79">
        <v>12.3</v>
      </c>
      <c r="AI278" s="92">
        <f t="shared" si="4"/>
        <v>1578</v>
      </c>
    </row>
    <row r="279" spans="1:35">
      <c r="A279" s="51" t="s">
        <v>414</v>
      </c>
      <c r="B279" s="86">
        <v>3</v>
      </c>
      <c r="C279" s="86">
        <v>0</v>
      </c>
      <c r="D279" s="86">
        <v>344</v>
      </c>
      <c r="E279" s="85">
        <v>385</v>
      </c>
      <c r="F279" s="86">
        <v>1050702</v>
      </c>
      <c r="G279" s="86">
        <v>1007876</v>
      </c>
      <c r="H279" s="86">
        <v>106723</v>
      </c>
      <c r="I279" s="86">
        <v>20885.559999999976</v>
      </c>
      <c r="J279" s="86">
        <v>-48636</v>
      </c>
      <c r="K279" s="86">
        <v>1137100</v>
      </c>
      <c r="L279" s="86">
        <v>969005</v>
      </c>
      <c r="M279" s="86">
        <v>922968</v>
      </c>
      <c r="N279" s="86">
        <v>1201734</v>
      </c>
      <c r="O279" s="86">
        <v>81150</v>
      </c>
      <c r="P279" s="86">
        <v>31577</v>
      </c>
      <c r="Q279" s="86">
        <v>0</v>
      </c>
      <c r="R279" s="86">
        <v>0</v>
      </c>
      <c r="S279" s="86">
        <v>-54640</v>
      </c>
      <c r="T279" s="86">
        <v>15261</v>
      </c>
      <c r="U279" s="86">
        <v>0</v>
      </c>
      <c r="V279" s="140">
        <v>0</v>
      </c>
      <c r="W279" s="86">
        <v>-6004</v>
      </c>
      <c r="X279" s="86">
        <v>0</v>
      </c>
      <c r="Y279" s="86">
        <v>48636</v>
      </c>
      <c r="Z279" s="86">
        <v>0</v>
      </c>
      <c r="AA279" s="86">
        <v>0</v>
      </c>
      <c r="AB279" s="86">
        <v>-6004</v>
      </c>
      <c r="AC279" s="86">
        <v>-6004</v>
      </c>
      <c r="AD279" s="86">
        <v>-6004</v>
      </c>
      <c r="AE279" s="86">
        <v>-6004</v>
      </c>
      <c r="AF279" s="86">
        <v>-6004</v>
      </c>
      <c r="AG279" s="86">
        <v>-18616</v>
      </c>
      <c r="AH279" s="79">
        <v>9.1</v>
      </c>
      <c r="AI279" s="92">
        <f t="shared" si="4"/>
        <v>42826</v>
      </c>
    </row>
    <row r="280" spans="1:35">
      <c r="A280" s="51" t="s">
        <v>415</v>
      </c>
      <c r="B280" s="86">
        <v>2</v>
      </c>
      <c r="C280" s="86">
        <v>0</v>
      </c>
      <c r="D280" s="86">
        <v>117</v>
      </c>
      <c r="E280" s="85">
        <v>134</v>
      </c>
      <c r="F280" s="86">
        <v>625554</v>
      </c>
      <c r="G280" s="86">
        <v>615772</v>
      </c>
      <c r="H280" s="86">
        <v>67300</v>
      </c>
      <c r="I280" s="86">
        <v>20935.45</v>
      </c>
      <c r="J280" s="86">
        <v>-36756</v>
      </c>
      <c r="K280" s="86">
        <v>690301</v>
      </c>
      <c r="L280" s="86">
        <v>565026</v>
      </c>
      <c r="M280" s="86">
        <v>529111</v>
      </c>
      <c r="N280" s="86">
        <v>743103</v>
      </c>
      <c r="O280" s="86">
        <v>52320</v>
      </c>
      <c r="P280" s="86">
        <v>19205</v>
      </c>
      <c r="Q280" s="86">
        <v>0</v>
      </c>
      <c r="R280" s="86">
        <v>0</v>
      </c>
      <c r="S280" s="86">
        <v>-40981</v>
      </c>
      <c r="T280" s="86">
        <v>20762</v>
      </c>
      <c r="U280" s="86">
        <v>0</v>
      </c>
      <c r="V280" s="140">
        <v>0</v>
      </c>
      <c r="W280" s="86">
        <v>-4225</v>
      </c>
      <c r="X280" s="86">
        <v>0</v>
      </c>
      <c r="Y280" s="86">
        <v>36756</v>
      </c>
      <c r="Z280" s="86">
        <v>0</v>
      </c>
      <c r="AA280" s="86">
        <v>0</v>
      </c>
      <c r="AB280" s="86">
        <v>-4225</v>
      </c>
      <c r="AC280" s="86">
        <v>-4225</v>
      </c>
      <c r="AD280" s="86">
        <v>-4225</v>
      </c>
      <c r="AE280" s="86">
        <v>-4225</v>
      </c>
      <c r="AF280" s="86">
        <v>-4225</v>
      </c>
      <c r="AG280" s="86">
        <v>-15631</v>
      </c>
      <c r="AH280" s="79">
        <v>9.6999999999999993</v>
      </c>
      <c r="AI280" s="92">
        <f t="shared" si="4"/>
        <v>9782</v>
      </c>
    </row>
    <row r="281" spans="1:35" ht="22.5">
      <c r="A281" s="51" t="s">
        <v>416</v>
      </c>
      <c r="B281" s="86">
        <v>0</v>
      </c>
      <c r="C281" s="86">
        <v>0</v>
      </c>
      <c r="D281" s="86">
        <v>6</v>
      </c>
      <c r="E281" s="85">
        <v>7</v>
      </c>
      <c r="F281" s="86">
        <v>8007</v>
      </c>
      <c r="G281" s="86">
        <v>7082</v>
      </c>
      <c r="H281" s="86">
        <v>1488</v>
      </c>
      <c r="I281" s="86">
        <v>0</v>
      </c>
      <c r="J281" s="86">
        <v>-563</v>
      </c>
      <c r="K281" s="86">
        <v>8920</v>
      </c>
      <c r="L281" s="86">
        <v>7126</v>
      </c>
      <c r="M281" s="86">
        <v>6611</v>
      </c>
      <c r="N281" s="86">
        <v>9794</v>
      </c>
      <c r="O281" s="86">
        <v>1289</v>
      </c>
      <c r="P281" s="86">
        <v>244</v>
      </c>
      <c r="Q281" s="86">
        <v>0</v>
      </c>
      <c r="R281" s="86">
        <v>0</v>
      </c>
      <c r="S281" s="86">
        <v>-608</v>
      </c>
      <c r="T281" s="86">
        <v>0</v>
      </c>
      <c r="U281" s="86">
        <v>0</v>
      </c>
      <c r="V281" s="140">
        <v>0</v>
      </c>
      <c r="W281" s="86">
        <v>-45</v>
      </c>
      <c r="X281" s="86">
        <v>0</v>
      </c>
      <c r="Y281" s="86">
        <v>563</v>
      </c>
      <c r="Z281" s="86">
        <v>0</v>
      </c>
      <c r="AA281" s="86">
        <v>0</v>
      </c>
      <c r="AB281" s="86">
        <v>-45</v>
      </c>
      <c r="AC281" s="86">
        <v>-45</v>
      </c>
      <c r="AD281" s="86">
        <v>-45</v>
      </c>
      <c r="AE281" s="86">
        <v>-45</v>
      </c>
      <c r="AF281" s="86">
        <v>-45</v>
      </c>
      <c r="AG281" s="86">
        <v>-338</v>
      </c>
      <c r="AH281" s="79">
        <v>13.5</v>
      </c>
      <c r="AI281" s="92">
        <f t="shared" si="4"/>
        <v>925</v>
      </c>
    </row>
    <row r="282" spans="1:35">
      <c r="A282" s="51" t="s">
        <v>417</v>
      </c>
      <c r="B282" s="86">
        <v>0</v>
      </c>
      <c r="C282" s="86">
        <v>0</v>
      </c>
      <c r="D282" s="86">
        <v>1</v>
      </c>
      <c r="E282" s="85">
        <v>1</v>
      </c>
      <c r="F282" s="86">
        <v>2053</v>
      </c>
      <c r="G282" s="86">
        <v>1790</v>
      </c>
      <c r="H282" s="86">
        <v>263</v>
      </c>
      <c r="I282" s="86">
        <v>337.45000000000005</v>
      </c>
      <c r="J282" s="86">
        <v>0</v>
      </c>
      <c r="K282" s="86">
        <v>2074</v>
      </c>
      <c r="L282" s="86">
        <v>2029</v>
      </c>
      <c r="M282" s="86">
        <v>2012</v>
      </c>
      <c r="N282" s="86">
        <v>2093</v>
      </c>
      <c r="O282" s="86">
        <v>216</v>
      </c>
      <c r="P282" s="86">
        <v>59</v>
      </c>
      <c r="Q282" s="86">
        <v>0</v>
      </c>
      <c r="R282" s="86">
        <v>0</v>
      </c>
      <c r="S282" s="86">
        <v>-12</v>
      </c>
      <c r="T282" s="86">
        <v>0</v>
      </c>
      <c r="U282" s="86">
        <v>0</v>
      </c>
      <c r="V282" s="140">
        <v>0</v>
      </c>
      <c r="W282" s="86">
        <v>-12</v>
      </c>
      <c r="X282" s="86">
        <v>0</v>
      </c>
      <c r="Y282" s="86">
        <v>0</v>
      </c>
      <c r="Z282" s="86">
        <v>0</v>
      </c>
      <c r="AA282" s="86">
        <v>0</v>
      </c>
      <c r="AB282" s="86">
        <v>0</v>
      </c>
      <c r="AC282" s="86">
        <v>0</v>
      </c>
      <c r="AD282" s="86">
        <v>0</v>
      </c>
      <c r="AE282" s="86">
        <v>0</v>
      </c>
      <c r="AF282" s="86">
        <v>0</v>
      </c>
      <c r="AG282" s="86">
        <v>0</v>
      </c>
      <c r="AH282" s="79">
        <v>1</v>
      </c>
      <c r="AI282" s="92">
        <f t="shared" si="4"/>
        <v>263</v>
      </c>
    </row>
    <row r="283" spans="1:35">
      <c r="A283" s="51" t="s">
        <v>418</v>
      </c>
      <c r="B283" s="86">
        <v>0</v>
      </c>
      <c r="C283" s="86">
        <v>0</v>
      </c>
      <c r="D283" s="86">
        <v>16</v>
      </c>
      <c r="E283" s="85">
        <v>19</v>
      </c>
      <c r="F283" s="86">
        <v>942</v>
      </c>
      <c r="G283" s="86">
        <v>374</v>
      </c>
      <c r="H283" s="86">
        <v>636</v>
      </c>
      <c r="I283" s="86">
        <v>0</v>
      </c>
      <c r="J283" s="86">
        <v>-68</v>
      </c>
      <c r="K283" s="86">
        <v>1077</v>
      </c>
      <c r="L283" s="86">
        <v>828</v>
      </c>
      <c r="M283" s="86">
        <v>735</v>
      </c>
      <c r="N283" s="86">
        <v>1201</v>
      </c>
      <c r="O283" s="86">
        <v>615</v>
      </c>
      <c r="P283" s="86">
        <v>29</v>
      </c>
      <c r="Q283" s="86">
        <v>0</v>
      </c>
      <c r="R283" s="86">
        <v>0</v>
      </c>
      <c r="S283" s="86">
        <v>-76</v>
      </c>
      <c r="T283" s="86">
        <v>0</v>
      </c>
      <c r="U283" s="86">
        <v>0</v>
      </c>
      <c r="V283" s="140">
        <v>0</v>
      </c>
      <c r="W283" s="86">
        <v>-8</v>
      </c>
      <c r="X283" s="86">
        <v>0</v>
      </c>
      <c r="Y283" s="86">
        <v>68</v>
      </c>
      <c r="Z283" s="86">
        <v>0</v>
      </c>
      <c r="AA283" s="86">
        <v>0</v>
      </c>
      <c r="AB283" s="86">
        <v>-8</v>
      </c>
      <c r="AC283" s="86">
        <v>-8</v>
      </c>
      <c r="AD283" s="86">
        <v>-8</v>
      </c>
      <c r="AE283" s="86">
        <v>-8</v>
      </c>
      <c r="AF283" s="86">
        <v>-8</v>
      </c>
      <c r="AG283" s="86">
        <v>-28</v>
      </c>
      <c r="AH283" s="79">
        <v>9.4</v>
      </c>
      <c r="AI283" s="92">
        <f t="shared" si="4"/>
        <v>568</v>
      </c>
    </row>
    <row r="284" spans="1:35">
      <c r="A284" s="51" t="s">
        <v>419</v>
      </c>
      <c r="B284" s="86">
        <v>0</v>
      </c>
      <c r="C284" s="86">
        <v>0</v>
      </c>
      <c r="D284" s="86">
        <v>0</v>
      </c>
      <c r="E284" s="85">
        <v>0</v>
      </c>
      <c r="F284" s="86">
        <v>0</v>
      </c>
      <c r="G284" s="86">
        <v>0</v>
      </c>
      <c r="H284" s="86">
        <v>0</v>
      </c>
      <c r="I284" s="86">
        <v>0</v>
      </c>
      <c r="J284" s="86">
        <v>0</v>
      </c>
      <c r="K284" s="86">
        <v>0</v>
      </c>
      <c r="L284" s="86">
        <v>0</v>
      </c>
      <c r="M284" s="86">
        <v>0</v>
      </c>
      <c r="N284" s="86">
        <v>0</v>
      </c>
      <c r="O284" s="86">
        <v>0</v>
      </c>
      <c r="P284" s="86">
        <v>0</v>
      </c>
      <c r="Q284" s="86">
        <v>0</v>
      </c>
      <c r="R284" s="86">
        <v>0</v>
      </c>
      <c r="S284" s="86">
        <v>0</v>
      </c>
      <c r="T284" s="86">
        <v>0</v>
      </c>
      <c r="U284" s="86">
        <v>0</v>
      </c>
      <c r="V284" s="140">
        <v>0</v>
      </c>
      <c r="W284" s="86">
        <v>0</v>
      </c>
      <c r="X284" s="86">
        <v>0</v>
      </c>
      <c r="Y284" s="86">
        <v>0</v>
      </c>
      <c r="Z284" s="86">
        <v>0</v>
      </c>
      <c r="AA284" s="86">
        <v>0</v>
      </c>
      <c r="AB284" s="86">
        <v>0</v>
      </c>
      <c r="AC284" s="86">
        <v>0</v>
      </c>
      <c r="AD284" s="86">
        <v>0</v>
      </c>
      <c r="AE284" s="86">
        <v>0</v>
      </c>
      <c r="AF284" s="86">
        <v>0</v>
      </c>
      <c r="AG284" s="86">
        <v>0</v>
      </c>
      <c r="AH284" s="79">
        <v>1</v>
      </c>
      <c r="AI284" s="92">
        <f t="shared" si="4"/>
        <v>0</v>
      </c>
    </row>
    <row r="285" spans="1:35">
      <c r="A285" s="51" t="s">
        <v>420</v>
      </c>
      <c r="B285" s="86">
        <v>1</v>
      </c>
      <c r="C285" s="86">
        <v>0</v>
      </c>
      <c r="D285" s="86">
        <v>16</v>
      </c>
      <c r="E285" s="85">
        <v>20</v>
      </c>
      <c r="F285" s="86">
        <v>34402</v>
      </c>
      <c r="G285" s="86">
        <v>36671</v>
      </c>
      <c r="H285" s="86">
        <v>3556</v>
      </c>
      <c r="I285" s="86">
        <v>3144.7700000000004</v>
      </c>
      <c r="J285" s="86">
        <v>-1598</v>
      </c>
      <c r="K285" s="86">
        <v>37308</v>
      </c>
      <c r="L285" s="86">
        <v>31887</v>
      </c>
      <c r="M285" s="86">
        <v>30221</v>
      </c>
      <c r="N285" s="86">
        <v>39550</v>
      </c>
      <c r="O285" s="86">
        <v>2690</v>
      </c>
      <c r="P285" s="86">
        <v>1088</v>
      </c>
      <c r="Q285" s="86">
        <v>0</v>
      </c>
      <c r="R285" s="86">
        <v>0</v>
      </c>
      <c r="S285" s="86">
        <v>-1820</v>
      </c>
      <c r="T285" s="86">
        <v>4227</v>
      </c>
      <c r="U285" s="86">
        <v>0</v>
      </c>
      <c r="V285" s="140">
        <v>0</v>
      </c>
      <c r="W285" s="86">
        <v>-222</v>
      </c>
      <c r="X285" s="86">
        <v>0</v>
      </c>
      <c r="Y285" s="86">
        <v>1598</v>
      </c>
      <c r="Z285" s="86">
        <v>0</v>
      </c>
      <c r="AA285" s="86">
        <v>0</v>
      </c>
      <c r="AB285" s="86">
        <v>-222</v>
      </c>
      <c r="AC285" s="86">
        <v>-222</v>
      </c>
      <c r="AD285" s="86">
        <v>-222</v>
      </c>
      <c r="AE285" s="86">
        <v>-222</v>
      </c>
      <c r="AF285" s="86">
        <v>-222</v>
      </c>
      <c r="AG285" s="86">
        <v>-488</v>
      </c>
      <c r="AH285" s="79">
        <v>8.1999999999999993</v>
      </c>
      <c r="AI285" s="92">
        <f t="shared" si="4"/>
        <v>-2269</v>
      </c>
    </row>
    <row r="286" spans="1:35">
      <c r="A286" s="51" t="s">
        <v>421</v>
      </c>
      <c r="B286" s="86">
        <v>0</v>
      </c>
      <c r="C286" s="86">
        <v>0</v>
      </c>
      <c r="D286" s="86">
        <v>329</v>
      </c>
      <c r="E286" s="85">
        <v>363</v>
      </c>
      <c r="F286" s="86">
        <v>676982</v>
      </c>
      <c r="G286" s="86">
        <v>626424</v>
      </c>
      <c r="H286" s="86">
        <v>80561</v>
      </c>
      <c r="I286" s="86">
        <v>5036.2900000000154</v>
      </c>
      <c r="J286" s="86">
        <v>-30003</v>
      </c>
      <c r="K286" s="86">
        <v>730196</v>
      </c>
      <c r="L286" s="86">
        <v>626987</v>
      </c>
      <c r="M286" s="86">
        <v>595156</v>
      </c>
      <c r="N286" s="86">
        <v>774200</v>
      </c>
      <c r="O286" s="86">
        <v>64146</v>
      </c>
      <c r="P286" s="86">
        <v>20165</v>
      </c>
      <c r="Q286" s="86">
        <v>0</v>
      </c>
      <c r="R286" s="86">
        <v>0</v>
      </c>
      <c r="S286" s="86">
        <v>-33753</v>
      </c>
      <c r="T286" s="86">
        <v>0</v>
      </c>
      <c r="U286" s="86">
        <v>0</v>
      </c>
      <c r="V286" s="140">
        <v>0</v>
      </c>
      <c r="W286" s="86">
        <v>-3750</v>
      </c>
      <c r="X286" s="86">
        <v>0</v>
      </c>
      <c r="Y286" s="86">
        <v>30003</v>
      </c>
      <c r="Z286" s="86">
        <v>0</v>
      </c>
      <c r="AA286" s="86">
        <v>0</v>
      </c>
      <c r="AB286" s="86">
        <v>-3750</v>
      </c>
      <c r="AC286" s="86">
        <v>-3750</v>
      </c>
      <c r="AD286" s="86">
        <v>-3750</v>
      </c>
      <c r="AE286" s="86">
        <v>-3750</v>
      </c>
      <c r="AF286" s="86">
        <v>-3750</v>
      </c>
      <c r="AG286" s="86">
        <v>-11253</v>
      </c>
      <c r="AH286" s="79">
        <v>9</v>
      </c>
      <c r="AI286" s="92">
        <f t="shared" si="4"/>
        <v>50558</v>
      </c>
    </row>
    <row r="287" spans="1:35">
      <c r="A287" s="51" t="s">
        <v>422</v>
      </c>
      <c r="B287" s="86">
        <v>0</v>
      </c>
      <c r="C287" s="86">
        <v>0</v>
      </c>
      <c r="D287" s="86">
        <v>4</v>
      </c>
      <c r="E287" s="85">
        <v>5</v>
      </c>
      <c r="F287" s="86">
        <v>5106</v>
      </c>
      <c r="G287" s="86">
        <v>4781</v>
      </c>
      <c r="H287" s="86">
        <v>527</v>
      </c>
      <c r="I287" s="86">
        <v>162.14000000000004</v>
      </c>
      <c r="J287" s="86">
        <v>-202</v>
      </c>
      <c r="K287" s="86">
        <v>5440</v>
      </c>
      <c r="L287" s="86">
        <v>4778</v>
      </c>
      <c r="M287" s="86">
        <v>4467</v>
      </c>
      <c r="N287" s="86">
        <v>5891</v>
      </c>
      <c r="O287" s="86">
        <v>404</v>
      </c>
      <c r="P287" s="86">
        <v>151</v>
      </c>
      <c r="Q287" s="86">
        <v>0</v>
      </c>
      <c r="R287" s="86">
        <v>0</v>
      </c>
      <c r="S287" s="86">
        <v>-230</v>
      </c>
      <c r="T287" s="86">
        <v>0</v>
      </c>
      <c r="U287" s="86">
        <v>0</v>
      </c>
      <c r="V287" s="140">
        <v>0</v>
      </c>
      <c r="W287" s="86">
        <v>-28</v>
      </c>
      <c r="X287" s="86">
        <v>0</v>
      </c>
      <c r="Y287" s="86">
        <v>202</v>
      </c>
      <c r="Z287" s="86">
        <v>0</v>
      </c>
      <c r="AA287" s="86">
        <v>0</v>
      </c>
      <c r="AB287" s="86">
        <v>-28</v>
      </c>
      <c r="AC287" s="86">
        <v>-28</v>
      </c>
      <c r="AD287" s="86">
        <v>-28</v>
      </c>
      <c r="AE287" s="86">
        <v>-28</v>
      </c>
      <c r="AF287" s="86">
        <v>-28</v>
      </c>
      <c r="AG287" s="86">
        <v>-62</v>
      </c>
      <c r="AH287" s="79">
        <v>8.1999999999999993</v>
      </c>
      <c r="AI287" s="92">
        <f t="shared" si="4"/>
        <v>325</v>
      </c>
    </row>
    <row r="288" spans="1:35">
      <c r="A288" s="51" t="s">
        <v>423</v>
      </c>
      <c r="B288" s="86">
        <v>2</v>
      </c>
      <c r="C288" s="86">
        <v>0</v>
      </c>
      <c r="D288" s="86">
        <v>15</v>
      </c>
      <c r="E288" s="85">
        <v>15</v>
      </c>
      <c r="F288" s="86">
        <v>48965</v>
      </c>
      <c r="G288" s="86">
        <v>54473</v>
      </c>
      <c r="H288" s="86">
        <v>4857</v>
      </c>
      <c r="I288" s="86">
        <v>8130.1099999999988</v>
      </c>
      <c r="J288" s="86">
        <v>-1625</v>
      </c>
      <c r="K288" s="86">
        <v>51855</v>
      </c>
      <c r="L288" s="86">
        <v>46207</v>
      </c>
      <c r="M288" s="86">
        <v>44379</v>
      </c>
      <c r="N288" s="86">
        <v>54427</v>
      </c>
      <c r="O288" s="86">
        <v>3509</v>
      </c>
      <c r="P288" s="86">
        <v>1565</v>
      </c>
      <c r="Q288" s="86">
        <v>0</v>
      </c>
      <c r="R288" s="86">
        <v>0</v>
      </c>
      <c r="S288" s="86">
        <v>-1842</v>
      </c>
      <c r="T288" s="86">
        <v>8740</v>
      </c>
      <c r="U288" s="86">
        <v>0</v>
      </c>
      <c r="V288" s="140">
        <v>0</v>
      </c>
      <c r="W288" s="86">
        <v>-217</v>
      </c>
      <c r="X288" s="86">
        <v>0</v>
      </c>
      <c r="Y288" s="86">
        <v>1625</v>
      </c>
      <c r="Z288" s="86">
        <v>0</v>
      </c>
      <c r="AA288" s="86">
        <v>0</v>
      </c>
      <c r="AB288" s="86">
        <v>-217</v>
      </c>
      <c r="AC288" s="86">
        <v>-217</v>
      </c>
      <c r="AD288" s="86">
        <v>-217</v>
      </c>
      <c r="AE288" s="86">
        <v>-217</v>
      </c>
      <c r="AF288" s="86">
        <v>-217</v>
      </c>
      <c r="AG288" s="86">
        <v>-540</v>
      </c>
      <c r="AH288" s="79">
        <v>8.5</v>
      </c>
      <c r="AI288" s="92">
        <f t="shared" si="4"/>
        <v>-5508</v>
      </c>
    </row>
    <row r="289" spans="1:35">
      <c r="A289" s="51" t="s">
        <v>424</v>
      </c>
      <c r="B289" s="86">
        <v>1</v>
      </c>
      <c r="C289" s="86">
        <v>0</v>
      </c>
      <c r="D289" s="86">
        <v>229</v>
      </c>
      <c r="E289" s="85">
        <v>241</v>
      </c>
      <c r="F289" s="86">
        <v>508228</v>
      </c>
      <c r="G289" s="86">
        <v>478310</v>
      </c>
      <c r="H289" s="86">
        <v>59503</v>
      </c>
      <c r="I289" s="86">
        <v>8124.9999999999927</v>
      </c>
      <c r="J289" s="86">
        <v>-24792</v>
      </c>
      <c r="K289" s="86">
        <v>552002</v>
      </c>
      <c r="L289" s="86">
        <v>467451</v>
      </c>
      <c r="M289" s="86">
        <v>443520</v>
      </c>
      <c r="N289" s="86">
        <v>586424</v>
      </c>
      <c r="O289" s="86">
        <v>46959</v>
      </c>
      <c r="P289" s="86">
        <v>15268</v>
      </c>
      <c r="Q289" s="86">
        <v>0</v>
      </c>
      <c r="R289" s="86">
        <v>0</v>
      </c>
      <c r="S289" s="86">
        <v>-27516</v>
      </c>
      <c r="T289" s="86">
        <v>4793</v>
      </c>
      <c r="U289" s="86">
        <v>0</v>
      </c>
      <c r="V289" s="140">
        <v>0</v>
      </c>
      <c r="W289" s="86">
        <v>-2724</v>
      </c>
      <c r="X289" s="86">
        <v>0</v>
      </c>
      <c r="Y289" s="86">
        <v>24792</v>
      </c>
      <c r="Z289" s="86">
        <v>0</v>
      </c>
      <c r="AA289" s="86">
        <v>0</v>
      </c>
      <c r="AB289" s="86">
        <v>-2724</v>
      </c>
      <c r="AC289" s="86">
        <v>-2724</v>
      </c>
      <c r="AD289" s="86">
        <v>-2724</v>
      </c>
      <c r="AE289" s="86">
        <v>-2724</v>
      </c>
      <c r="AF289" s="86">
        <v>-2724</v>
      </c>
      <c r="AG289" s="86">
        <v>-11172</v>
      </c>
      <c r="AH289" s="79">
        <v>10.1</v>
      </c>
      <c r="AI289" s="92">
        <f t="shared" si="4"/>
        <v>29918</v>
      </c>
    </row>
    <row r="290" spans="1:35" ht="22.5">
      <c r="A290" s="51" t="s">
        <v>425</v>
      </c>
      <c r="B290" s="86">
        <v>0</v>
      </c>
      <c r="C290" s="86">
        <v>0</v>
      </c>
      <c r="D290" s="86">
        <v>5</v>
      </c>
      <c r="E290" s="85">
        <v>8</v>
      </c>
      <c r="F290" s="86">
        <v>26470</v>
      </c>
      <c r="G290" s="86">
        <v>25228</v>
      </c>
      <c r="H290" s="86">
        <v>2286</v>
      </c>
      <c r="I290" s="86">
        <v>84.93</v>
      </c>
      <c r="J290" s="86">
        <v>-1044</v>
      </c>
      <c r="K290" s="86">
        <v>28274</v>
      </c>
      <c r="L290" s="86">
        <v>24714</v>
      </c>
      <c r="M290" s="86">
        <v>23569</v>
      </c>
      <c r="N290" s="86">
        <v>29877</v>
      </c>
      <c r="O290" s="86">
        <v>1614</v>
      </c>
      <c r="P290" s="86">
        <v>784</v>
      </c>
      <c r="Q290" s="86">
        <v>0</v>
      </c>
      <c r="R290" s="86">
        <v>0</v>
      </c>
      <c r="S290" s="86">
        <v>-1156</v>
      </c>
      <c r="T290" s="86">
        <v>0</v>
      </c>
      <c r="U290" s="86">
        <v>0</v>
      </c>
      <c r="V290" s="140">
        <v>0</v>
      </c>
      <c r="W290" s="86">
        <v>-112</v>
      </c>
      <c r="X290" s="86">
        <v>0</v>
      </c>
      <c r="Y290" s="86">
        <v>1044</v>
      </c>
      <c r="Z290" s="86">
        <v>0</v>
      </c>
      <c r="AA290" s="86">
        <v>0</v>
      </c>
      <c r="AB290" s="86">
        <v>-112</v>
      </c>
      <c r="AC290" s="86">
        <v>-112</v>
      </c>
      <c r="AD290" s="86">
        <v>-112</v>
      </c>
      <c r="AE290" s="86">
        <v>-112</v>
      </c>
      <c r="AF290" s="86">
        <v>-112</v>
      </c>
      <c r="AG290" s="86">
        <v>-484</v>
      </c>
      <c r="AH290" s="79">
        <v>10.3</v>
      </c>
      <c r="AI290" s="92">
        <f t="shared" si="4"/>
        <v>1242</v>
      </c>
    </row>
    <row r="291" spans="1:35">
      <c r="A291" s="51" t="s">
        <v>426</v>
      </c>
      <c r="B291" s="86">
        <v>1</v>
      </c>
      <c r="C291" s="86">
        <v>0</v>
      </c>
      <c r="D291" s="86">
        <v>10</v>
      </c>
      <c r="E291" s="85">
        <v>13</v>
      </c>
      <c r="F291" s="86">
        <v>132050</v>
      </c>
      <c r="G291" s="86">
        <v>133803</v>
      </c>
      <c r="H291" s="86">
        <v>7028</v>
      </c>
      <c r="I291" s="86">
        <v>4407.83</v>
      </c>
      <c r="J291" s="86">
        <v>-4703</v>
      </c>
      <c r="K291" s="86">
        <v>140663</v>
      </c>
      <c r="L291" s="86">
        <v>123999</v>
      </c>
      <c r="M291" s="86">
        <v>121640</v>
      </c>
      <c r="N291" s="86">
        <v>143701</v>
      </c>
      <c r="O291" s="86">
        <v>3865</v>
      </c>
      <c r="P291" s="86">
        <v>3960</v>
      </c>
      <c r="Q291" s="86">
        <v>0</v>
      </c>
      <c r="R291" s="86">
        <v>0</v>
      </c>
      <c r="S291" s="86">
        <v>-5500</v>
      </c>
      <c r="T291" s="86">
        <v>4078</v>
      </c>
      <c r="U291" s="86">
        <v>0</v>
      </c>
      <c r="V291" s="140">
        <v>0</v>
      </c>
      <c r="W291" s="86">
        <v>-797</v>
      </c>
      <c r="X291" s="86">
        <v>0</v>
      </c>
      <c r="Y291" s="86">
        <v>4703</v>
      </c>
      <c r="Z291" s="86">
        <v>0</v>
      </c>
      <c r="AA291" s="86">
        <v>0</v>
      </c>
      <c r="AB291" s="86">
        <v>-797</v>
      </c>
      <c r="AC291" s="86">
        <v>-797</v>
      </c>
      <c r="AD291" s="86">
        <v>-797</v>
      </c>
      <c r="AE291" s="86">
        <v>-797</v>
      </c>
      <c r="AF291" s="86">
        <v>-797</v>
      </c>
      <c r="AG291" s="86">
        <v>-718</v>
      </c>
      <c r="AH291" s="79">
        <v>6.9</v>
      </c>
      <c r="AI291" s="92">
        <f t="shared" si="4"/>
        <v>-1753</v>
      </c>
    </row>
    <row r="292" spans="1:35">
      <c r="A292" s="51" t="s">
        <v>427</v>
      </c>
      <c r="B292" s="86">
        <v>0</v>
      </c>
      <c r="C292" s="86">
        <v>0</v>
      </c>
      <c r="D292" s="86">
        <v>55</v>
      </c>
      <c r="E292" s="85">
        <v>59</v>
      </c>
      <c r="F292" s="86">
        <v>87474</v>
      </c>
      <c r="G292" s="86">
        <v>80159</v>
      </c>
      <c r="H292" s="86">
        <v>11280</v>
      </c>
      <c r="I292" s="86">
        <v>1583.9699999999989</v>
      </c>
      <c r="J292" s="86">
        <v>-3965</v>
      </c>
      <c r="K292" s="86">
        <v>94433</v>
      </c>
      <c r="L292" s="86">
        <v>80905</v>
      </c>
      <c r="M292" s="86">
        <v>76764</v>
      </c>
      <c r="N292" s="86">
        <v>100398</v>
      </c>
      <c r="O292" s="86">
        <v>9162</v>
      </c>
      <c r="P292" s="86">
        <v>2608</v>
      </c>
      <c r="Q292" s="86">
        <v>0</v>
      </c>
      <c r="R292" s="86">
        <v>0</v>
      </c>
      <c r="S292" s="86">
        <v>-4455</v>
      </c>
      <c r="T292" s="86">
        <v>0</v>
      </c>
      <c r="U292" s="86">
        <v>0</v>
      </c>
      <c r="V292" s="140">
        <v>0</v>
      </c>
      <c r="W292" s="86">
        <v>-490</v>
      </c>
      <c r="X292" s="86">
        <v>0</v>
      </c>
      <c r="Y292" s="86">
        <v>3965</v>
      </c>
      <c r="Z292" s="86">
        <v>0</v>
      </c>
      <c r="AA292" s="86">
        <v>0</v>
      </c>
      <c r="AB292" s="86">
        <v>-490</v>
      </c>
      <c r="AC292" s="86">
        <v>-490</v>
      </c>
      <c r="AD292" s="86">
        <v>-490</v>
      </c>
      <c r="AE292" s="86">
        <v>-490</v>
      </c>
      <c r="AF292" s="86">
        <v>-490</v>
      </c>
      <c r="AG292" s="86">
        <v>-1515</v>
      </c>
      <c r="AH292" s="79">
        <v>9.1</v>
      </c>
      <c r="AI292" s="92">
        <f t="shared" si="4"/>
        <v>7315</v>
      </c>
    </row>
    <row r="293" spans="1:35">
      <c r="A293" s="51" t="s">
        <v>428</v>
      </c>
      <c r="B293" s="86">
        <v>0</v>
      </c>
      <c r="C293" s="86">
        <v>0</v>
      </c>
      <c r="D293" s="86">
        <v>6</v>
      </c>
      <c r="E293" s="85">
        <v>7</v>
      </c>
      <c r="F293" s="86">
        <v>14995</v>
      </c>
      <c r="G293" s="86">
        <v>13249</v>
      </c>
      <c r="H293" s="86">
        <v>2363</v>
      </c>
      <c r="I293" s="86">
        <v>393.74000000000024</v>
      </c>
      <c r="J293" s="86">
        <v>-617</v>
      </c>
      <c r="K293" s="86">
        <v>16115</v>
      </c>
      <c r="L293" s="86">
        <v>13976</v>
      </c>
      <c r="M293" s="86">
        <v>13312</v>
      </c>
      <c r="N293" s="86">
        <v>16970</v>
      </c>
      <c r="O293" s="86">
        <v>2023</v>
      </c>
      <c r="P293" s="86">
        <v>446</v>
      </c>
      <c r="Q293" s="86">
        <v>0</v>
      </c>
      <c r="R293" s="86">
        <v>0</v>
      </c>
      <c r="S293" s="86">
        <v>-723</v>
      </c>
      <c r="T293" s="86">
        <v>0</v>
      </c>
      <c r="U293" s="86">
        <v>0</v>
      </c>
      <c r="V293" s="140">
        <v>0</v>
      </c>
      <c r="W293" s="86">
        <v>-106</v>
      </c>
      <c r="X293" s="86">
        <v>0</v>
      </c>
      <c r="Y293" s="86">
        <v>617</v>
      </c>
      <c r="Z293" s="86">
        <v>0</v>
      </c>
      <c r="AA293" s="86">
        <v>0</v>
      </c>
      <c r="AB293" s="86">
        <v>-106</v>
      </c>
      <c r="AC293" s="86">
        <v>-106</v>
      </c>
      <c r="AD293" s="86">
        <v>-106</v>
      </c>
      <c r="AE293" s="86">
        <v>-106</v>
      </c>
      <c r="AF293" s="86">
        <v>-106</v>
      </c>
      <c r="AG293" s="86">
        <v>-87</v>
      </c>
      <c r="AH293" s="79">
        <v>6.8</v>
      </c>
      <c r="AI293" s="92">
        <f t="shared" si="4"/>
        <v>1746</v>
      </c>
    </row>
    <row r="294" spans="1:35">
      <c r="A294" s="51" t="s">
        <v>429</v>
      </c>
      <c r="B294" s="86">
        <v>5</v>
      </c>
      <c r="C294" s="86">
        <v>0</v>
      </c>
      <c r="D294" s="86">
        <v>53</v>
      </c>
      <c r="E294" s="85">
        <v>54</v>
      </c>
      <c r="F294" s="86">
        <v>1179460</v>
      </c>
      <c r="G294" s="86">
        <v>1184450</v>
      </c>
      <c r="H294" s="86">
        <v>86164</v>
      </c>
      <c r="I294" s="86">
        <v>40466.610000000015</v>
      </c>
      <c r="J294" s="86">
        <v>-50872</v>
      </c>
      <c r="K294" s="86">
        <v>1269445</v>
      </c>
      <c r="L294" s="86">
        <v>1094268</v>
      </c>
      <c r="M294" s="86">
        <v>1060368</v>
      </c>
      <c r="N294" s="86">
        <v>1317404</v>
      </c>
      <c r="O294" s="86">
        <v>56714</v>
      </c>
      <c r="P294" s="86">
        <v>35654</v>
      </c>
      <c r="Q294" s="86">
        <v>0</v>
      </c>
      <c r="R294" s="86">
        <v>0</v>
      </c>
      <c r="S294" s="86">
        <v>-57076</v>
      </c>
      <c r="T294" s="86">
        <v>40282</v>
      </c>
      <c r="U294" s="86">
        <v>0</v>
      </c>
      <c r="V294" s="140">
        <v>0</v>
      </c>
      <c r="W294" s="86">
        <v>-6204</v>
      </c>
      <c r="X294" s="86">
        <v>0</v>
      </c>
      <c r="Y294" s="86">
        <v>50872</v>
      </c>
      <c r="Z294" s="86">
        <v>0</v>
      </c>
      <c r="AA294" s="86">
        <v>0</v>
      </c>
      <c r="AB294" s="86">
        <v>-6204</v>
      </c>
      <c r="AC294" s="86">
        <v>-6204</v>
      </c>
      <c r="AD294" s="86">
        <v>-6204</v>
      </c>
      <c r="AE294" s="86">
        <v>-6204</v>
      </c>
      <c r="AF294" s="86">
        <v>-6204</v>
      </c>
      <c r="AG294" s="86">
        <v>-19852</v>
      </c>
      <c r="AH294" s="79">
        <v>9.1999999999999993</v>
      </c>
      <c r="AI294" s="92">
        <f t="shared" si="4"/>
        <v>-4990</v>
      </c>
    </row>
    <row r="295" spans="1:35">
      <c r="A295" s="51" t="s">
        <v>430</v>
      </c>
      <c r="B295" s="86">
        <v>1</v>
      </c>
      <c r="C295" s="86">
        <v>0</v>
      </c>
      <c r="D295" s="86">
        <v>134</v>
      </c>
      <c r="E295" s="85">
        <v>149</v>
      </c>
      <c r="F295" s="86">
        <v>335848</v>
      </c>
      <c r="G295" s="86">
        <v>324913</v>
      </c>
      <c r="H295" s="86">
        <v>34432</v>
      </c>
      <c r="I295" s="86">
        <v>6953.09</v>
      </c>
      <c r="J295" s="86">
        <v>-17357</v>
      </c>
      <c r="K295" s="86">
        <v>366231</v>
      </c>
      <c r="L295" s="86">
        <v>307354</v>
      </c>
      <c r="M295" s="86">
        <v>292304</v>
      </c>
      <c r="N295" s="86">
        <v>388314</v>
      </c>
      <c r="O295" s="86">
        <v>26157</v>
      </c>
      <c r="P295" s="86">
        <v>10162</v>
      </c>
      <c r="Q295" s="86">
        <v>0</v>
      </c>
      <c r="R295" s="86">
        <v>0</v>
      </c>
      <c r="S295" s="86">
        <v>-19244</v>
      </c>
      <c r="T295" s="86">
        <v>6140</v>
      </c>
      <c r="U295" s="86">
        <v>0</v>
      </c>
      <c r="V295" s="140">
        <v>0</v>
      </c>
      <c r="W295" s="86">
        <v>-1887</v>
      </c>
      <c r="X295" s="86">
        <v>0</v>
      </c>
      <c r="Y295" s="86">
        <v>17357</v>
      </c>
      <c r="Z295" s="86">
        <v>0</v>
      </c>
      <c r="AA295" s="86">
        <v>0</v>
      </c>
      <c r="AB295" s="86">
        <v>-1887</v>
      </c>
      <c r="AC295" s="86">
        <v>-1887</v>
      </c>
      <c r="AD295" s="86">
        <v>-1887</v>
      </c>
      <c r="AE295" s="86">
        <v>-1887</v>
      </c>
      <c r="AF295" s="86">
        <v>-1887</v>
      </c>
      <c r="AG295" s="86">
        <v>-7922</v>
      </c>
      <c r="AH295" s="79">
        <v>10.199999999999999</v>
      </c>
      <c r="AI295" s="92">
        <f t="shared" si="4"/>
        <v>10935</v>
      </c>
    </row>
    <row r="296" spans="1:35">
      <c r="A296" s="51" t="s">
        <v>431</v>
      </c>
      <c r="B296" s="86">
        <v>0</v>
      </c>
      <c r="C296" s="86">
        <v>0</v>
      </c>
      <c r="D296" s="86">
        <v>0</v>
      </c>
      <c r="E296" s="85">
        <v>0</v>
      </c>
      <c r="F296" s="86">
        <v>0</v>
      </c>
      <c r="G296" s="86">
        <v>0</v>
      </c>
      <c r="H296" s="86">
        <v>0</v>
      </c>
      <c r="I296" s="86">
        <v>0</v>
      </c>
      <c r="J296" s="86">
        <v>0</v>
      </c>
      <c r="K296" s="86">
        <v>0</v>
      </c>
      <c r="L296" s="86">
        <v>0</v>
      </c>
      <c r="M296" s="86">
        <v>0</v>
      </c>
      <c r="N296" s="86">
        <v>0</v>
      </c>
      <c r="O296" s="86">
        <v>0</v>
      </c>
      <c r="P296" s="86">
        <v>0</v>
      </c>
      <c r="Q296" s="86">
        <v>0</v>
      </c>
      <c r="R296" s="86">
        <v>0</v>
      </c>
      <c r="S296" s="86">
        <v>0</v>
      </c>
      <c r="T296" s="86">
        <v>0</v>
      </c>
      <c r="U296" s="86">
        <v>0</v>
      </c>
      <c r="V296" s="140">
        <v>0</v>
      </c>
      <c r="W296" s="86">
        <v>0</v>
      </c>
      <c r="X296" s="86">
        <v>0</v>
      </c>
      <c r="Y296" s="86">
        <v>0</v>
      </c>
      <c r="Z296" s="86">
        <v>0</v>
      </c>
      <c r="AA296" s="86">
        <v>0</v>
      </c>
      <c r="AB296" s="86">
        <v>0</v>
      </c>
      <c r="AC296" s="86">
        <v>0</v>
      </c>
      <c r="AD296" s="86">
        <v>0</v>
      </c>
      <c r="AE296" s="86">
        <v>0</v>
      </c>
      <c r="AF296" s="86">
        <v>0</v>
      </c>
      <c r="AG296" s="86">
        <v>0</v>
      </c>
      <c r="AH296" s="79">
        <v>1</v>
      </c>
      <c r="AI296" s="92">
        <f t="shared" si="4"/>
        <v>0</v>
      </c>
    </row>
    <row r="297" spans="1:35">
      <c r="A297" s="51" t="s">
        <v>432</v>
      </c>
      <c r="B297" s="86">
        <v>3</v>
      </c>
      <c r="C297" s="86">
        <v>0</v>
      </c>
      <c r="D297" s="86">
        <v>0</v>
      </c>
      <c r="E297" s="85">
        <v>1</v>
      </c>
      <c r="F297" s="86">
        <v>19066</v>
      </c>
      <c r="G297" s="86">
        <v>30675</v>
      </c>
      <c r="H297" s="86">
        <v>603</v>
      </c>
      <c r="I297" s="86">
        <v>10775.649999999998</v>
      </c>
      <c r="J297" s="86">
        <v>0</v>
      </c>
      <c r="K297" s="86">
        <v>19246</v>
      </c>
      <c r="L297" s="86">
        <v>18893</v>
      </c>
      <c r="M297" s="86">
        <v>18913</v>
      </c>
      <c r="N297" s="86">
        <v>19222</v>
      </c>
      <c r="O297" s="86">
        <v>0</v>
      </c>
      <c r="P297" s="86">
        <v>717</v>
      </c>
      <c r="Q297" s="86">
        <v>0</v>
      </c>
      <c r="R297" s="86">
        <v>0</v>
      </c>
      <c r="S297" s="86">
        <v>-114</v>
      </c>
      <c r="T297" s="86">
        <v>12212</v>
      </c>
      <c r="U297" s="86">
        <v>0</v>
      </c>
      <c r="V297" s="140">
        <v>0</v>
      </c>
      <c r="W297" s="86">
        <v>-114</v>
      </c>
      <c r="X297" s="86">
        <v>0</v>
      </c>
      <c r="Y297" s="86">
        <v>0</v>
      </c>
      <c r="Z297" s="86">
        <v>0</v>
      </c>
      <c r="AA297" s="86">
        <v>0</v>
      </c>
      <c r="AB297" s="86">
        <v>0</v>
      </c>
      <c r="AC297" s="86">
        <v>0</v>
      </c>
      <c r="AD297" s="86">
        <v>0</v>
      </c>
      <c r="AE297" s="86">
        <v>0</v>
      </c>
      <c r="AF297" s="86">
        <v>0</v>
      </c>
      <c r="AG297" s="86">
        <v>0</v>
      </c>
      <c r="AH297" s="79">
        <v>1</v>
      </c>
      <c r="AI297" s="92">
        <f t="shared" si="4"/>
        <v>-11609</v>
      </c>
    </row>
    <row r="298" spans="1:35" ht="22.5">
      <c r="A298" s="51" t="s">
        <v>433</v>
      </c>
      <c r="B298" s="86">
        <v>0</v>
      </c>
      <c r="C298" s="86">
        <v>0</v>
      </c>
      <c r="D298" s="86">
        <v>1</v>
      </c>
      <c r="E298" s="85">
        <v>1</v>
      </c>
      <c r="F298" s="86">
        <v>2739</v>
      </c>
      <c r="G298" s="86">
        <v>2641</v>
      </c>
      <c r="H298" s="86">
        <v>293</v>
      </c>
      <c r="I298" s="86">
        <v>0</v>
      </c>
      <c r="J298" s="86">
        <v>-195</v>
      </c>
      <c r="K298" s="86">
        <v>3083</v>
      </c>
      <c r="L298" s="86">
        <v>2427</v>
      </c>
      <c r="M298" s="86">
        <v>2221</v>
      </c>
      <c r="N298" s="86">
        <v>3394</v>
      </c>
      <c r="O298" s="86">
        <v>223</v>
      </c>
      <c r="P298" s="86">
        <v>84</v>
      </c>
      <c r="Q298" s="86">
        <v>0</v>
      </c>
      <c r="R298" s="86">
        <v>0</v>
      </c>
      <c r="S298" s="86">
        <v>-209</v>
      </c>
      <c r="T298" s="86">
        <v>0</v>
      </c>
      <c r="U298" s="86">
        <v>0</v>
      </c>
      <c r="V298" s="140">
        <v>0</v>
      </c>
      <c r="W298" s="86">
        <v>-14</v>
      </c>
      <c r="X298" s="86">
        <v>0</v>
      </c>
      <c r="Y298" s="86">
        <v>195</v>
      </c>
      <c r="Z298" s="86">
        <v>0</v>
      </c>
      <c r="AA298" s="86">
        <v>0</v>
      </c>
      <c r="AB298" s="86">
        <v>-14</v>
      </c>
      <c r="AC298" s="86">
        <v>-14</v>
      </c>
      <c r="AD298" s="86">
        <v>-14</v>
      </c>
      <c r="AE298" s="86">
        <v>-14</v>
      </c>
      <c r="AF298" s="86">
        <v>-14</v>
      </c>
      <c r="AG298" s="86">
        <v>-125</v>
      </c>
      <c r="AH298" s="79">
        <v>15.3</v>
      </c>
      <c r="AI298" s="92">
        <f t="shared" si="4"/>
        <v>98</v>
      </c>
    </row>
    <row r="299" spans="1:35" ht="22.5">
      <c r="A299" s="51" t="s">
        <v>434</v>
      </c>
      <c r="B299" s="86">
        <v>0</v>
      </c>
      <c r="C299" s="86">
        <v>0</v>
      </c>
      <c r="D299" s="86">
        <v>0</v>
      </c>
      <c r="E299" s="85">
        <v>0</v>
      </c>
      <c r="F299" s="86">
        <v>0</v>
      </c>
      <c r="G299" s="86">
        <v>0</v>
      </c>
      <c r="H299" s="86">
        <v>0</v>
      </c>
      <c r="I299" s="86">
        <v>0</v>
      </c>
      <c r="J299" s="86">
        <v>0</v>
      </c>
      <c r="K299" s="86">
        <v>0</v>
      </c>
      <c r="L299" s="86">
        <v>0</v>
      </c>
      <c r="M299" s="86">
        <v>0</v>
      </c>
      <c r="N299" s="86">
        <v>0</v>
      </c>
      <c r="O299" s="86">
        <v>0</v>
      </c>
      <c r="P299" s="86">
        <v>0</v>
      </c>
      <c r="Q299" s="86">
        <v>0</v>
      </c>
      <c r="R299" s="86">
        <v>0</v>
      </c>
      <c r="S299" s="86">
        <v>0</v>
      </c>
      <c r="T299" s="86">
        <v>0</v>
      </c>
      <c r="U299" s="86">
        <v>0</v>
      </c>
      <c r="V299" s="140">
        <v>0</v>
      </c>
      <c r="W299" s="86">
        <v>0</v>
      </c>
      <c r="X299" s="86">
        <v>0</v>
      </c>
      <c r="Y299" s="86">
        <v>0</v>
      </c>
      <c r="Z299" s="86">
        <v>0</v>
      </c>
      <c r="AA299" s="86">
        <v>0</v>
      </c>
      <c r="AB299" s="86">
        <v>0</v>
      </c>
      <c r="AC299" s="86">
        <v>0</v>
      </c>
      <c r="AD299" s="86">
        <v>0</v>
      </c>
      <c r="AE299" s="86">
        <v>0</v>
      </c>
      <c r="AF299" s="86">
        <v>0</v>
      </c>
      <c r="AG299" s="86">
        <v>0</v>
      </c>
      <c r="AH299" s="79">
        <v>1</v>
      </c>
      <c r="AI299" s="92">
        <f t="shared" si="4"/>
        <v>0</v>
      </c>
    </row>
    <row r="300" spans="1:35">
      <c r="A300" s="51" t="s">
        <v>435</v>
      </c>
      <c r="B300" s="86">
        <v>0</v>
      </c>
      <c r="C300" s="86">
        <v>0</v>
      </c>
      <c r="D300" s="86">
        <v>0</v>
      </c>
      <c r="E300" s="85">
        <v>0</v>
      </c>
      <c r="F300" s="86">
        <v>0</v>
      </c>
      <c r="G300" s="86">
        <v>0</v>
      </c>
      <c r="H300" s="86">
        <v>0</v>
      </c>
      <c r="I300" s="86">
        <v>0</v>
      </c>
      <c r="J300" s="86">
        <v>0</v>
      </c>
      <c r="K300" s="86">
        <v>0</v>
      </c>
      <c r="L300" s="86">
        <v>0</v>
      </c>
      <c r="M300" s="86">
        <v>0</v>
      </c>
      <c r="N300" s="86">
        <v>0</v>
      </c>
      <c r="O300" s="86">
        <v>0</v>
      </c>
      <c r="P300" s="86">
        <v>0</v>
      </c>
      <c r="Q300" s="86">
        <v>0</v>
      </c>
      <c r="R300" s="86">
        <v>0</v>
      </c>
      <c r="S300" s="86">
        <v>0</v>
      </c>
      <c r="T300" s="86">
        <v>0</v>
      </c>
      <c r="U300" s="86">
        <v>0</v>
      </c>
      <c r="V300" s="140">
        <v>0</v>
      </c>
      <c r="W300" s="86">
        <v>0</v>
      </c>
      <c r="X300" s="86">
        <v>0</v>
      </c>
      <c r="Y300" s="86">
        <v>0</v>
      </c>
      <c r="Z300" s="86">
        <v>0</v>
      </c>
      <c r="AA300" s="86">
        <v>0</v>
      </c>
      <c r="AB300" s="86">
        <v>0</v>
      </c>
      <c r="AC300" s="86">
        <v>0</v>
      </c>
      <c r="AD300" s="86">
        <v>0</v>
      </c>
      <c r="AE300" s="86">
        <v>0</v>
      </c>
      <c r="AF300" s="86">
        <v>0</v>
      </c>
      <c r="AG300" s="86">
        <v>0</v>
      </c>
      <c r="AH300" s="79">
        <v>1</v>
      </c>
      <c r="AI300" s="92">
        <f t="shared" si="4"/>
        <v>0</v>
      </c>
    </row>
    <row r="301" spans="1:35">
      <c r="A301" s="51" t="s">
        <v>436</v>
      </c>
      <c r="B301" s="86">
        <v>0</v>
      </c>
      <c r="C301" s="86">
        <v>0</v>
      </c>
      <c r="D301" s="86">
        <v>5</v>
      </c>
      <c r="E301" s="85">
        <v>6</v>
      </c>
      <c r="F301" s="86">
        <v>15673</v>
      </c>
      <c r="G301" s="86">
        <v>13983</v>
      </c>
      <c r="H301" s="86">
        <v>1849</v>
      </c>
      <c r="I301" s="86">
        <v>213.65000000000009</v>
      </c>
      <c r="J301" s="86">
        <v>-159</v>
      </c>
      <c r="K301" s="86">
        <v>15963</v>
      </c>
      <c r="L301" s="86">
        <v>15343</v>
      </c>
      <c r="M301" s="86">
        <v>14786</v>
      </c>
      <c r="N301" s="86">
        <v>16627</v>
      </c>
      <c r="O301" s="86">
        <v>1428</v>
      </c>
      <c r="P301" s="86">
        <v>450</v>
      </c>
      <c r="Q301" s="86">
        <v>0</v>
      </c>
      <c r="R301" s="86">
        <v>0</v>
      </c>
      <c r="S301" s="86">
        <v>-188</v>
      </c>
      <c r="T301" s="86">
        <v>0</v>
      </c>
      <c r="U301" s="86">
        <v>0</v>
      </c>
      <c r="V301" s="140">
        <v>0</v>
      </c>
      <c r="W301" s="86">
        <v>-29</v>
      </c>
      <c r="X301" s="86">
        <v>0</v>
      </c>
      <c r="Y301" s="86">
        <v>159</v>
      </c>
      <c r="Z301" s="86">
        <v>0</v>
      </c>
      <c r="AA301" s="86">
        <v>0</v>
      </c>
      <c r="AB301" s="86">
        <v>-29</v>
      </c>
      <c r="AC301" s="86">
        <v>-29</v>
      </c>
      <c r="AD301" s="86">
        <v>-29</v>
      </c>
      <c r="AE301" s="86">
        <v>-29</v>
      </c>
      <c r="AF301" s="86">
        <v>-29</v>
      </c>
      <c r="AG301" s="86">
        <v>-14</v>
      </c>
      <c r="AH301" s="79">
        <v>6.5</v>
      </c>
      <c r="AI301" s="92">
        <f t="shared" si="4"/>
        <v>1690</v>
      </c>
    </row>
    <row r="302" spans="1:35">
      <c r="A302" s="51" t="s">
        <v>437</v>
      </c>
      <c r="B302" s="86">
        <v>0</v>
      </c>
      <c r="C302" s="86">
        <v>0</v>
      </c>
      <c r="D302" s="86">
        <v>1</v>
      </c>
      <c r="E302" s="85">
        <v>1</v>
      </c>
      <c r="F302" s="86">
        <v>3963</v>
      </c>
      <c r="G302" s="86">
        <v>3568</v>
      </c>
      <c r="H302" s="86">
        <v>411</v>
      </c>
      <c r="I302" s="86">
        <v>211.14999999999998</v>
      </c>
      <c r="J302" s="86">
        <v>-16</v>
      </c>
      <c r="K302" s="86">
        <v>4007</v>
      </c>
      <c r="L302" s="86">
        <v>3916</v>
      </c>
      <c r="M302" s="86">
        <v>3825</v>
      </c>
      <c r="N302" s="86">
        <v>4109</v>
      </c>
      <c r="O302" s="86">
        <v>310</v>
      </c>
      <c r="P302" s="86">
        <v>113</v>
      </c>
      <c r="Q302" s="86">
        <v>0</v>
      </c>
      <c r="R302" s="86">
        <v>0</v>
      </c>
      <c r="S302" s="86">
        <v>-28</v>
      </c>
      <c r="T302" s="86">
        <v>0</v>
      </c>
      <c r="U302" s="86">
        <v>0</v>
      </c>
      <c r="V302" s="140">
        <v>0</v>
      </c>
      <c r="W302" s="86">
        <v>-12</v>
      </c>
      <c r="X302" s="86">
        <v>0</v>
      </c>
      <c r="Y302" s="86">
        <v>16</v>
      </c>
      <c r="Z302" s="86">
        <v>0</v>
      </c>
      <c r="AA302" s="86">
        <v>0</v>
      </c>
      <c r="AB302" s="86">
        <v>-12</v>
      </c>
      <c r="AC302" s="86">
        <v>-4</v>
      </c>
      <c r="AD302" s="86">
        <v>0</v>
      </c>
      <c r="AE302" s="86">
        <v>0</v>
      </c>
      <c r="AF302" s="86">
        <v>0</v>
      </c>
      <c r="AG302" s="86">
        <v>0</v>
      </c>
      <c r="AH302" s="79">
        <v>2.4</v>
      </c>
      <c r="AI302" s="92">
        <f t="shared" si="4"/>
        <v>395</v>
      </c>
    </row>
    <row r="303" spans="1:35">
      <c r="A303" s="51" t="s">
        <v>438</v>
      </c>
      <c r="B303" s="86">
        <v>0</v>
      </c>
      <c r="C303" s="86">
        <v>0</v>
      </c>
      <c r="D303" s="86">
        <v>18</v>
      </c>
      <c r="E303" s="85">
        <v>20</v>
      </c>
      <c r="F303" s="86">
        <v>64939</v>
      </c>
      <c r="G303" s="86">
        <v>60881</v>
      </c>
      <c r="H303" s="86">
        <v>7165</v>
      </c>
      <c r="I303" s="86">
        <v>1411.5900000000001</v>
      </c>
      <c r="J303" s="86">
        <v>-3107</v>
      </c>
      <c r="K303" s="86">
        <v>70676</v>
      </c>
      <c r="L303" s="86">
        <v>59658</v>
      </c>
      <c r="M303" s="86">
        <v>56845</v>
      </c>
      <c r="N303" s="86">
        <v>74749</v>
      </c>
      <c r="O303" s="86">
        <v>5721</v>
      </c>
      <c r="P303" s="86">
        <v>1945</v>
      </c>
      <c r="Q303" s="86">
        <v>0</v>
      </c>
      <c r="R303" s="86">
        <v>0</v>
      </c>
      <c r="S303" s="86">
        <v>-3608</v>
      </c>
      <c r="T303" s="86">
        <v>0</v>
      </c>
      <c r="U303" s="86">
        <v>0</v>
      </c>
      <c r="V303" s="140">
        <v>0</v>
      </c>
      <c r="W303" s="86">
        <v>-501</v>
      </c>
      <c r="X303" s="86">
        <v>0</v>
      </c>
      <c r="Y303" s="86">
        <v>3107</v>
      </c>
      <c r="Z303" s="86">
        <v>0</v>
      </c>
      <c r="AA303" s="86">
        <v>0</v>
      </c>
      <c r="AB303" s="86">
        <v>-501</v>
      </c>
      <c r="AC303" s="86">
        <v>-501</v>
      </c>
      <c r="AD303" s="86">
        <v>-501</v>
      </c>
      <c r="AE303" s="86">
        <v>-501</v>
      </c>
      <c r="AF303" s="86">
        <v>-501</v>
      </c>
      <c r="AG303" s="86">
        <v>-602</v>
      </c>
      <c r="AH303" s="79">
        <v>7.2</v>
      </c>
      <c r="AI303" s="92">
        <f t="shared" si="4"/>
        <v>4058</v>
      </c>
    </row>
    <row r="304" spans="1:35">
      <c r="A304" s="51" t="s">
        <v>439</v>
      </c>
      <c r="B304" s="86">
        <v>0</v>
      </c>
      <c r="C304" s="86">
        <v>0</v>
      </c>
      <c r="D304" s="86">
        <v>122</v>
      </c>
      <c r="E304" s="85">
        <v>150</v>
      </c>
      <c r="F304" s="86">
        <v>226216</v>
      </c>
      <c r="G304" s="86">
        <v>211967</v>
      </c>
      <c r="H304" s="86">
        <v>25398</v>
      </c>
      <c r="I304" s="86">
        <v>1922.909999999998</v>
      </c>
      <c r="J304" s="86">
        <v>-11149</v>
      </c>
      <c r="K304" s="86">
        <v>246031</v>
      </c>
      <c r="L304" s="86">
        <v>207529</v>
      </c>
      <c r="M304" s="86">
        <v>196311</v>
      </c>
      <c r="N304" s="86">
        <v>261935</v>
      </c>
      <c r="O304" s="86">
        <v>19909</v>
      </c>
      <c r="P304" s="86">
        <v>6771</v>
      </c>
      <c r="Q304" s="86">
        <v>0</v>
      </c>
      <c r="R304" s="86">
        <v>0</v>
      </c>
      <c r="S304" s="86">
        <v>-12431</v>
      </c>
      <c r="T304" s="86">
        <v>0</v>
      </c>
      <c r="U304" s="86">
        <v>0</v>
      </c>
      <c r="V304" s="140">
        <v>0</v>
      </c>
      <c r="W304" s="86">
        <v>-1282</v>
      </c>
      <c r="X304" s="86">
        <v>0</v>
      </c>
      <c r="Y304" s="86">
        <v>11149</v>
      </c>
      <c r="Z304" s="86">
        <v>0</v>
      </c>
      <c r="AA304" s="86">
        <v>0</v>
      </c>
      <c r="AB304" s="86">
        <v>-1282</v>
      </c>
      <c r="AC304" s="86">
        <v>-1282</v>
      </c>
      <c r="AD304" s="86">
        <v>-1282</v>
      </c>
      <c r="AE304" s="86">
        <v>-1282</v>
      </c>
      <c r="AF304" s="86">
        <v>-1282</v>
      </c>
      <c r="AG304" s="86">
        <v>-4739</v>
      </c>
      <c r="AH304" s="79">
        <v>9.6999999999999993</v>
      </c>
      <c r="AI304" s="92">
        <f t="shared" si="4"/>
        <v>14249</v>
      </c>
    </row>
    <row r="305" spans="1:35">
      <c r="A305" s="51" t="s">
        <v>440</v>
      </c>
      <c r="B305" s="86">
        <v>0</v>
      </c>
      <c r="C305" s="86">
        <v>0</v>
      </c>
      <c r="D305" s="86">
        <v>20</v>
      </c>
      <c r="E305" s="85">
        <v>22</v>
      </c>
      <c r="F305" s="86">
        <v>36363</v>
      </c>
      <c r="G305" s="86">
        <v>32713</v>
      </c>
      <c r="H305" s="86">
        <v>4988</v>
      </c>
      <c r="I305" s="86">
        <v>932.98</v>
      </c>
      <c r="J305" s="86">
        <v>-1338</v>
      </c>
      <c r="K305" s="86">
        <v>38687</v>
      </c>
      <c r="L305" s="86">
        <v>34107</v>
      </c>
      <c r="M305" s="86">
        <v>32528</v>
      </c>
      <c r="N305" s="86">
        <v>40932</v>
      </c>
      <c r="O305" s="86">
        <v>4063</v>
      </c>
      <c r="P305" s="86">
        <v>1074</v>
      </c>
      <c r="Q305" s="86">
        <v>0</v>
      </c>
      <c r="R305" s="86">
        <v>0</v>
      </c>
      <c r="S305" s="86">
        <v>-1487</v>
      </c>
      <c r="T305" s="86">
        <v>0</v>
      </c>
      <c r="U305" s="86">
        <v>0</v>
      </c>
      <c r="V305" s="140">
        <v>0</v>
      </c>
      <c r="W305" s="86">
        <v>-149</v>
      </c>
      <c r="X305" s="86">
        <v>0</v>
      </c>
      <c r="Y305" s="86">
        <v>1338</v>
      </c>
      <c r="Z305" s="86">
        <v>0</v>
      </c>
      <c r="AA305" s="86">
        <v>0</v>
      </c>
      <c r="AB305" s="86">
        <v>-149</v>
      </c>
      <c r="AC305" s="86">
        <v>-149</v>
      </c>
      <c r="AD305" s="86">
        <v>-149</v>
      </c>
      <c r="AE305" s="86">
        <v>-149</v>
      </c>
      <c r="AF305" s="86">
        <v>-149</v>
      </c>
      <c r="AG305" s="86">
        <v>-593</v>
      </c>
      <c r="AH305" s="79">
        <v>10</v>
      </c>
      <c r="AI305" s="92">
        <f t="shared" si="4"/>
        <v>3650</v>
      </c>
    </row>
    <row r="306" spans="1:35">
      <c r="A306" s="51" t="s">
        <v>441</v>
      </c>
      <c r="B306" s="86">
        <v>7</v>
      </c>
      <c r="C306" s="86">
        <v>0</v>
      </c>
      <c r="D306" s="86">
        <v>150</v>
      </c>
      <c r="E306" s="85">
        <v>162</v>
      </c>
      <c r="F306" s="86">
        <v>1182890</v>
      </c>
      <c r="G306" s="86">
        <v>1164153</v>
      </c>
      <c r="H306" s="86">
        <v>122869</v>
      </c>
      <c r="I306" s="86">
        <v>63574.910000000011</v>
      </c>
      <c r="J306" s="86">
        <v>-43468</v>
      </c>
      <c r="K306" s="86">
        <v>1259483</v>
      </c>
      <c r="L306" s="86">
        <v>1109445</v>
      </c>
      <c r="M306" s="86">
        <v>1062753</v>
      </c>
      <c r="N306" s="86">
        <v>1323209</v>
      </c>
      <c r="O306" s="86">
        <v>92243</v>
      </c>
      <c r="P306" s="86">
        <v>35801</v>
      </c>
      <c r="Q306" s="86">
        <v>0</v>
      </c>
      <c r="R306" s="86">
        <v>0</v>
      </c>
      <c r="S306" s="86">
        <v>-48643</v>
      </c>
      <c r="T306" s="86">
        <v>60664</v>
      </c>
      <c r="U306" s="86">
        <v>0</v>
      </c>
      <c r="V306" s="140">
        <v>0</v>
      </c>
      <c r="W306" s="86">
        <v>-5175</v>
      </c>
      <c r="X306" s="86">
        <v>0</v>
      </c>
      <c r="Y306" s="86">
        <v>43468</v>
      </c>
      <c r="Z306" s="86">
        <v>0</v>
      </c>
      <c r="AA306" s="86">
        <v>0</v>
      </c>
      <c r="AB306" s="86">
        <v>-5175</v>
      </c>
      <c r="AC306" s="86">
        <v>-5175</v>
      </c>
      <c r="AD306" s="86">
        <v>-5175</v>
      </c>
      <c r="AE306" s="86">
        <v>-5175</v>
      </c>
      <c r="AF306" s="86">
        <v>-5175</v>
      </c>
      <c r="AG306" s="86">
        <v>-17593</v>
      </c>
      <c r="AH306" s="79">
        <v>9.4</v>
      </c>
      <c r="AI306" s="92">
        <f t="shared" si="4"/>
        <v>18737</v>
      </c>
    </row>
    <row r="307" spans="1:35">
      <c r="A307" s="51" t="s">
        <v>442</v>
      </c>
      <c r="B307" s="86">
        <v>1</v>
      </c>
      <c r="C307" s="86">
        <v>0</v>
      </c>
      <c r="D307" s="86">
        <v>36</v>
      </c>
      <c r="E307" s="85">
        <v>41</v>
      </c>
      <c r="F307" s="86">
        <v>114287</v>
      </c>
      <c r="G307" s="86">
        <v>108067</v>
      </c>
      <c r="H307" s="86">
        <v>13006</v>
      </c>
      <c r="I307" s="86">
        <v>3426.3600000000006</v>
      </c>
      <c r="J307" s="86">
        <v>-4562</v>
      </c>
      <c r="K307" s="86">
        <v>122298</v>
      </c>
      <c r="L307" s="86">
        <v>106821</v>
      </c>
      <c r="M307" s="86">
        <v>102240</v>
      </c>
      <c r="N307" s="86">
        <v>128724</v>
      </c>
      <c r="O307" s="86">
        <v>10164</v>
      </c>
      <c r="P307" s="86">
        <v>3420</v>
      </c>
      <c r="Q307" s="86">
        <v>0</v>
      </c>
      <c r="R307" s="86">
        <v>0</v>
      </c>
      <c r="S307" s="86">
        <v>-5140</v>
      </c>
      <c r="T307" s="86">
        <v>2224</v>
      </c>
      <c r="U307" s="86">
        <v>0</v>
      </c>
      <c r="V307" s="140">
        <v>0</v>
      </c>
      <c r="W307" s="86">
        <v>-578</v>
      </c>
      <c r="X307" s="86">
        <v>0</v>
      </c>
      <c r="Y307" s="86">
        <v>4562</v>
      </c>
      <c r="Z307" s="86">
        <v>0</v>
      </c>
      <c r="AA307" s="86">
        <v>0</v>
      </c>
      <c r="AB307" s="86">
        <v>-578</v>
      </c>
      <c r="AC307" s="86">
        <v>-578</v>
      </c>
      <c r="AD307" s="86">
        <v>-578</v>
      </c>
      <c r="AE307" s="86">
        <v>-578</v>
      </c>
      <c r="AF307" s="86">
        <v>-578</v>
      </c>
      <c r="AG307" s="86">
        <v>-1672</v>
      </c>
      <c r="AH307" s="79">
        <v>8.9</v>
      </c>
      <c r="AI307" s="92">
        <f t="shared" si="4"/>
        <v>6220</v>
      </c>
    </row>
    <row r="308" spans="1:35" ht="22.5">
      <c r="A308" s="51" t="s">
        <v>443</v>
      </c>
      <c r="B308" s="86">
        <v>0</v>
      </c>
      <c r="C308" s="86">
        <v>0</v>
      </c>
      <c r="D308" s="86">
        <v>1</v>
      </c>
      <c r="E308" s="85">
        <v>1</v>
      </c>
      <c r="F308" s="86">
        <v>9716</v>
      </c>
      <c r="G308" s="86">
        <v>9584</v>
      </c>
      <c r="H308" s="86">
        <v>481</v>
      </c>
      <c r="I308" s="86">
        <v>3.7599999999999909</v>
      </c>
      <c r="J308" s="86">
        <v>-349</v>
      </c>
      <c r="K308" s="86">
        <v>10323</v>
      </c>
      <c r="L308" s="86">
        <v>9076</v>
      </c>
      <c r="M308" s="86">
        <v>8768</v>
      </c>
      <c r="N308" s="86">
        <v>10771</v>
      </c>
      <c r="O308" s="86">
        <v>248</v>
      </c>
      <c r="P308" s="86">
        <v>287</v>
      </c>
      <c r="Q308" s="86">
        <v>0</v>
      </c>
      <c r="R308" s="86">
        <v>0</v>
      </c>
      <c r="S308" s="86">
        <v>-403</v>
      </c>
      <c r="T308" s="86">
        <v>0</v>
      </c>
      <c r="U308" s="86">
        <v>0</v>
      </c>
      <c r="V308" s="140">
        <v>0</v>
      </c>
      <c r="W308" s="86">
        <v>-54</v>
      </c>
      <c r="X308" s="86">
        <v>0</v>
      </c>
      <c r="Y308" s="86">
        <v>349</v>
      </c>
      <c r="Z308" s="86">
        <v>0</v>
      </c>
      <c r="AA308" s="86">
        <v>0</v>
      </c>
      <c r="AB308" s="86">
        <v>-54</v>
      </c>
      <c r="AC308" s="86">
        <v>-54</v>
      </c>
      <c r="AD308" s="86">
        <v>-54</v>
      </c>
      <c r="AE308" s="86">
        <v>-54</v>
      </c>
      <c r="AF308" s="86">
        <v>-54</v>
      </c>
      <c r="AG308" s="86">
        <v>-79</v>
      </c>
      <c r="AH308" s="79">
        <v>7.5</v>
      </c>
      <c r="AI308" s="92">
        <f t="shared" si="4"/>
        <v>132</v>
      </c>
    </row>
    <row r="309" spans="1:35">
      <c r="A309" s="51" t="s">
        <v>444</v>
      </c>
      <c r="B309" s="86">
        <v>0</v>
      </c>
      <c r="C309" s="86">
        <v>0</v>
      </c>
      <c r="D309" s="86">
        <v>51</v>
      </c>
      <c r="E309" s="85">
        <v>65</v>
      </c>
      <c r="F309" s="86">
        <v>70241</v>
      </c>
      <c r="G309" s="86">
        <v>64521</v>
      </c>
      <c r="H309" s="86">
        <v>8716</v>
      </c>
      <c r="I309" s="86">
        <v>1014.2000000000003</v>
      </c>
      <c r="J309" s="86">
        <v>-2996</v>
      </c>
      <c r="K309" s="86">
        <v>75559</v>
      </c>
      <c r="L309" s="86">
        <v>65312</v>
      </c>
      <c r="M309" s="86">
        <v>61802</v>
      </c>
      <c r="N309" s="86">
        <v>80461</v>
      </c>
      <c r="O309" s="86">
        <v>7054</v>
      </c>
      <c r="P309" s="86">
        <v>2090</v>
      </c>
      <c r="Q309" s="86">
        <v>0</v>
      </c>
      <c r="R309" s="86">
        <v>0</v>
      </c>
      <c r="S309" s="86">
        <v>-3424</v>
      </c>
      <c r="T309" s="86">
        <v>0</v>
      </c>
      <c r="U309" s="86">
        <v>0</v>
      </c>
      <c r="V309" s="140">
        <v>0</v>
      </c>
      <c r="W309" s="86">
        <v>-428</v>
      </c>
      <c r="X309" s="86">
        <v>0</v>
      </c>
      <c r="Y309" s="86">
        <v>2996</v>
      </c>
      <c r="Z309" s="86">
        <v>0</v>
      </c>
      <c r="AA309" s="86">
        <v>0</v>
      </c>
      <c r="AB309" s="86">
        <v>-428</v>
      </c>
      <c r="AC309" s="86">
        <v>-428</v>
      </c>
      <c r="AD309" s="86">
        <v>-428</v>
      </c>
      <c r="AE309" s="86">
        <v>-428</v>
      </c>
      <c r="AF309" s="86">
        <v>-428</v>
      </c>
      <c r="AG309" s="86">
        <v>-856</v>
      </c>
      <c r="AH309" s="79">
        <v>8</v>
      </c>
      <c r="AI309" s="92">
        <f t="shared" si="4"/>
        <v>5720</v>
      </c>
    </row>
    <row r="310" spans="1:35">
      <c r="A310" s="51" t="s">
        <v>445</v>
      </c>
      <c r="B310" s="86">
        <v>0</v>
      </c>
      <c r="C310" s="86">
        <v>0</v>
      </c>
      <c r="D310" s="86">
        <v>22</v>
      </c>
      <c r="E310" s="85">
        <v>25</v>
      </c>
      <c r="F310" s="86">
        <v>75539</v>
      </c>
      <c r="G310" s="86">
        <v>68479</v>
      </c>
      <c r="H310" s="86">
        <v>8964</v>
      </c>
      <c r="I310" s="86">
        <v>1403.0299999999993</v>
      </c>
      <c r="J310" s="86">
        <v>-1904</v>
      </c>
      <c r="K310" s="86">
        <v>79038</v>
      </c>
      <c r="L310" s="86">
        <v>72093</v>
      </c>
      <c r="M310" s="86">
        <v>69433</v>
      </c>
      <c r="N310" s="86">
        <v>82372</v>
      </c>
      <c r="O310" s="86">
        <v>7081</v>
      </c>
      <c r="P310" s="86">
        <v>2206</v>
      </c>
      <c r="Q310" s="86">
        <v>0</v>
      </c>
      <c r="R310" s="86">
        <v>0</v>
      </c>
      <c r="S310" s="86">
        <v>-2227</v>
      </c>
      <c r="T310" s="86">
        <v>0</v>
      </c>
      <c r="U310" s="86">
        <v>0</v>
      </c>
      <c r="V310" s="140">
        <v>0</v>
      </c>
      <c r="W310" s="86">
        <v>-323</v>
      </c>
      <c r="X310" s="86">
        <v>0</v>
      </c>
      <c r="Y310" s="86">
        <v>1904</v>
      </c>
      <c r="Z310" s="86">
        <v>0</v>
      </c>
      <c r="AA310" s="86">
        <v>0</v>
      </c>
      <c r="AB310" s="86">
        <v>-323</v>
      </c>
      <c r="AC310" s="86">
        <v>-323</v>
      </c>
      <c r="AD310" s="86">
        <v>-323</v>
      </c>
      <c r="AE310" s="86">
        <v>-323</v>
      </c>
      <c r="AF310" s="86">
        <v>-323</v>
      </c>
      <c r="AG310" s="86">
        <v>-289</v>
      </c>
      <c r="AH310" s="79">
        <v>6.9</v>
      </c>
      <c r="AI310" s="92">
        <f t="shared" si="4"/>
        <v>7060</v>
      </c>
    </row>
    <row r="311" spans="1:35">
      <c r="A311" s="51" t="s">
        <v>446</v>
      </c>
      <c r="B311" s="86">
        <v>0</v>
      </c>
      <c r="C311" s="86">
        <v>0</v>
      </c>
      <c r="D311" s="86">
        <v>49</v>
      </c>
      <c r="E311" s="85">
        <v>52</v>
      </c>
      <c r="F311" s="86">
        <v>23292</v>
      </c>
      <c r="G311" s="86">
        <v>20901</v>
      </c>
      <c r="H311" s="86">
        <v>3536</v>
      </c>
      <c r="I311" s="86">
        <v>49.060000000000059</v>
      </c>
      <c r="J311" s="86">
        <v>-1145</v>
      </c>
      <c r="K311" s="86">
        <v>25239</v>
      </c>
      <c r="L311" s="86">
        <v>21423</v>
      </c>
      <c r="M311" s="86">
        <v>20397</v>
      </c>
      <c r="N311" s="86">
        <v>26670</v>
      </c>
      <c r="O311" s="86">
        <v>2989</v>
      </c>
      <c r="P311" s="86">
        <v>698</v>
      </c>
      <c r="Q311" s="86">
        <v>0</v>
      </c>
      <c r="R311" s="86">
        <v>0</v>
      </c>
      <c r="S311" s="86">
        <v>-1296</v>
      </c>
      <c r="T311" s="86">
        <v>0</v>
      </c>
      <c r="U311" s="86">
        <v>0</v>
      </c>
      <c r="V311" s="140">
        <v>0</v>
      </c>
      <c r="W311" s="86">
        <v>-151</v>
      </c>
      <c r="X311" s="86">
        <v>0</v>
      </c>
      <c r="Y311" s="86">
        <v>1145</v>
      </c>
      <c r="Z311" s="86">
        <v>0</v>
      </c>
      <c r="AA311" s="86">
        <v>0</v>
      </c>
      <c r="AB311" s="86">
        <v>-151</v>
      </c>
      <c r="AC311" s="86">
        <v>-151</v>
      </c>
      <c r="AD311" s="86">
        <v>-151</v>
      </c>
      <c r="AE311" s="86">
        <v>-151</v>
      </c>
      <c r="AF311" s="86">
        <v>-151</v>
      </c>
      <c r="AG311" s="86">
        <v>-390</v>
      </c>
      <c r="AH311" s="79">
        <v>8.6</v>
      </c>
      <c r="AI311" s="92">
        <f t="shared" si="4"/>
        <v>2391</v>
      </c>
    </row>
    <row r="312" spans="1:35">
      <c r="A312" s="51" t="s">
        <v>447</v>
      </c>
      <c r="B312" s="86">
        <v>0</v>
      </c>
      <c r="C312" s="86">
        <v>0</v>
      </c>
      <c r="D312" s="86">
        <v>208</v>
      </c>
      <c r="E312" s="85">
        <v>226</v>
      </c>
      <c r="F312" s="86">
        <v>275577</v>
      </c>
      <c r="G312" s="86">
        <v>256071</v>
      </c>
      <c r="H312" s="86">
        <v>35258</v>
      </c>
      <c r="I312" s="86">
        <v>1514.4899999999966</v>
      </c>
      <c r="J312" s="86">
        <v>-15752</v>
      </c>
      <c r="K312" s="86">
        <v>303218</v>
      </c>
      <c r="L312" s="86">
        <v>250113</v>
      </c>
      <c r="M312" s="86">
        <v>235624</v>
      </c>
      <c r="N312" s="86">
        <v>324006</v>
      </c>
      <c r="O312" s="86">
        <v>28693</v>
      </c>
      <c r="P312" s="86">
        <v>8315</v>
      </c>
      <c r="Q312" s="86">
        <v>0</v>
      </c>
      <c r="R312" s="86">
        <v>0</v>
      </c>
      <c r="S312" s="86">
        <v>-17502</v>
      </c>
      <c r="T312" s="86">
        <v>0</v>
      </c>
      <c r="U312" s="86">
        <v>0</v>
      </c>
      <c r="V312" s="140">
        <v>0</v>
      </c>
      <c r="W312" s="86">
        <v>-1750</v>
      </c>
      <c r="X312" s="86">
        <v>0</v>
      </c>
      <c r="Y312" s="86">
        <v>15752</v>
      </c>
      <c r="Z312" s="86">
        <v>0</v>
      </c>
      <c r="AA312" s="86">
        <v>0</v>
      </c>
      <c r="AB312" s="86">
        <v>-1750</v>
      </c>
      <c r="AC312" s="86">
        <v>-1750</v>
      </c>
      <c r="AD312" s="86">
        <v>-1750</v>
      </c>
      <c r="AE312" s="86">
        <v>-1750</v>
      </c>
      <c r="AF312" s="86">
        <v>-1750</v>
      </c>
      <c r="AG312" s="86">
        <v>-7002</v>
      </c>
      <c r="AH312" s="79">
        <v>10</v>
      </c>
      <c r="AI312" s="92">
        <f t="shared" si="4"/>
        <v>19506</v>
      </c>
    </row>
    <row r="313" spans="1:35">
      <c r="A313" s="51" t="s">
        <v>448</v>
      </c>
      <c r="B313" s="86">
        <v>0</v>
      </c>
      <c r="C313" s="86">
        <v>0</v>
      </c>
      <c r="D313" s="86">
        <v>72</v>
      </c>
      <c r="E313" s="85">
        <v>77</v>
      </c>
      <c r="F313" s="86">
        <v>68461</v>
      </c>
      <c r="G313" s="86">
        <v>64518</v>
      </c>
      <c r="H313" s="86">
        <v>8615</v>
      </c>
      <c r="I313" s="86">
        <v>231.51</v>
      </c>
      <c r="J313" s="86">
        <v>-4672</v>
      </c>
      <c r="K313" s="86">
        <v>76596</v>
      </c>
      <c r="L313" s="86">
        <v>61068</v>
      </c>
      <c r="M313" s="86">
        <v>57661</v>
      </c>
      <c r="N313" s="86">
        <v>81721</v>
      </c>
      <c r="O313" s="86">
        <v>7050</v>
      </c>
      <c r="P313" s="86">
        <v>2090</v>
      </c>
      <c r="Q313" s="86">
        <v>0</v>
      </c>
      <c r="R313" s="86">
        <v>0</v>
      </c>
      <c r="S313" s="86">
        <v>-5197</v>
      </c>
      <c r="T313" s="86">
        <v>0</v>
      </c>
      <c r="U313" s="86">
        <v>0</v>
      </c>
      <c r="V313" s="140">
        <v>0</v>
      </c>
      <c r="W313" s="86">
        <v>-525</v>
      </c>
      <c r="X313" s="86">
        <v>0</v>
      </c>
      <c r="Y313" s="86">
        <v>4672</v>
      </c>
      <c r="Z313" s="86">
        <v>0</v>
      </c>
      <c r="AA313" s="86">
        <v>0</v>
      </c>
      <c r="AB313" s="86">
        <v>-525</v>
      </c>
      <c r="AC313" s="86">
        <v>-525</v>
      </c>
      <c r="AD313" s="86">
        <v>-525</v>
      </c>
      <c r="AE313" s="86">
        <v>-525</v>
      </c>
      <c r="AF313" s="86">
        <v>-525</v>
      </c>
      <c r="AG313" s="86">
        <v>-2047</v>
      </c>
      <c r="AH313" s="79">
        <v>9.9</v>
      </c>
      <c r="AI313" s="92">
        <f t="shared" si="4"/>
        <v>3943</v>
      </c>
    </row>
    <row r="314" spans="1:35">
      <c r="A314" s="51" t="s">
        <v>449</v>
      </c>
      <c r="B314" s="86">
        <v>0</v>
      </c>
      <c r="C314" s="86">
        <v>0</v>
      </c>
      <c r="D314" s="86">
        <v>91</v>
      </c>
      <c r="E314" s="85">
        <v>101</v>
      </c>
      <c r="F314" s="86">
        <v>96851</v>
      </c>
      <c r="G314" s="86">
        <v>84368</v>
      </c>
      <c r="H314" s="86">
        <v>17511</v>
      </c>
      <c r="I314" s="86">
        <v>521.25999999999908</v>
      </c>
      <c r="J314" s="86">
        <v>-5028</v>
      </c>
      <c r="K314" s="86">
        <v>105470</v>
      </c>
      <c r="L314" s="86">
        <v>88536</v>
      </c>
      <c r="M314" s="86">
        <v>83354</v>
      </c>
      <c r="N314" s="86">
        <v>113088</v>
      </c>
      <c r="O314" s="86">
        <v>15140</v>
      </c>
      <c r="P314" s="86">
        <v>2906</v>
      </c>
      <c r="Q314" s="86">
        <v>0</v>
      </c>
      <c r="R314" s="86">
        <v>0</v>
      </c>
      <c r="S314" s="86">
        <v>-5563</v>
      </c>
      <c r="T314" s="86">
        <v>0</v>
      </c>
      <c r="U314" s="86">
        <v>0</v>
      </c>
      <c r="V314" s="140">
        <v>0</v>
      </c>
      <c r="W314" s="86">
        <v>-535</v>
      </c>
      <c r="X314" s="86">
        <v>0</v>
      </c>
      <c r="Y314" s="86">
        <v>5028</v>
      </c>
      <c r="Z314" s="86">
        <v>0</v>
      </c>
      <c r="AA314" s="86">
        <v>0</v>
      </c>
      <c r="AB314" s="86">
        <v>-535</v>
      </c>
      <c r="AC314" s="86">
        <v>-535</v>
      </c>
      <c r="AD314" s="86">
        <v>-535</v>
      </c>
      <c r="AE314" s="86">
        <v>-535</v>
      </c>
      <c r="AF314" s="86">
        <v>-535</v>
      </c>
      <c r="AG314" s="86">
        <v>-2353</v>
      </c>
      <c r="AH314" s="79">
        <v>10.4</v>
      </c>
      <c r="AI314" s="92">
        <f t="shared" si="4"/>
        <v>12483</v>
      </c>
    </row>
    <row r="315" spans="1:35" ht="22.5">
      <c r="A315" s="51" t="s">
        <v>450</v>
      </c>
      <c r="B315" s="86">
        <v>0</v>
      </c>
      <c r="C315" s="86">
        <v>0</v>
      </c>
      <c r="D315" s="86">
        <v>5</v>
      </c>
      <c r="E315" s="85">
        <v>5</v>
      </c>
      <c r="F315" s="86">
        <v>2926</v>
      </c>
      <c r="G315" s="86">
        <v>1820</v>
      </c>
      <c r="H315" s="86">
        <v>1199</v>
      </c>
      <c r="I315" s="86">
        <v>340.21000000000015</v>
      </c>
      <c r="J315" s="86">
        <v>-93</v>
      </c>
      <c r="K315" s="86">
        <v>3085</v>
      </c>
      <c r="L315" s="86">
        <v>2813</v>
      </c>
      <c r="M315" s="86">
        <v>2757</v>
      </c>
      <c r="N315" s="86">
        <v>3167</v>
      </c>
      <c r="O315" s="86">
        <v>1132</v>
      </c>
      <c r="P315" s="86">
        <v>86</v>
      </c>
      <c r="Q315" s="86">
        <v>0</v>
      </c>
      <c r="R315" s="86">
        <v>0</v>
      </c>
      <c r="S315" s="86">
        <v>-112</v>
      </c>
      <c r="T315" s="86">
        <v>0</v>
      </c>
      <c r="U315" s="86">
        <v>0</v>
      </c>
      <c r="V315" s="140">
        <v>0</v>
      </c>
      <c r="W315" s="86">
        <v>-19</v>
      </c>
      <c r="X315" s="86">
        <v>0</v>
      </c>
      <c r="Y315" s="86">
        <v>93</v>
      </c>
      <c r="Z315" s="86">
        <v>0</v>
      </c>
      <c r="AA315" s="86">
        <v>0</v>
      </c>
      <c r="AB315" s="86">
        <v>-19</v>
      </c>
      <c r="AC315" s="86">
        <v>-19</v>
      </c>
      <c r="AD315" s="86">
        <v>-19</v>
      </c>
      <c r="AE315" s="86">
        <v>-19</v>
      </c>
      <c r="AF315" s="86">
        <v>-17</v>
      </c>
      <c r="AG315" s="86">
        <v>0</v>
      </c>
      <c r="AH315" s="79">
        <v>5.9</v>
      </c>
      <c r="AI315" s="92">
        <f t="shared" si="4"/>
        <v>1106</v>
      </c>
    </row>
    <row r="316" spans="1:35">
      <c r="A316" s="51" t="s">
        <v>451</v>
      </c>
      <c r="B316" s="86">
        <v>0</v>
      </c>
      <c r="C316" s="86">
        <v>0</v>
      </c>
      <c r="D316" s="86">
        <v>40</v>
      </c>
      <c r="E316" s="85">
        <v>45</v>
      </c>
      <c r="F316" s="86">
        <v>40765</v>
      </c>
      <c r="G316" s="86">
        <v>35496</v>
      </c>
      <c r="H316" s="86">
        <v>6803</v>
      </c>
      <c r="I316" s="86">
        <v>982.06000000000085</v>
      </c>
      <c r="J316" s="86">
        <v>-1534</v>
      </c>
      <c r="K316" s="86">
        <v>43400</v>
      </c>
      <c r="L316" s="86">
        <v>38164</v>
      </c>
      <c r="M316" s="86">
        <v>35931</v>
      </c>
      <c r="N316" s="86">
        <v>46694</v>
      </c>
      <c r="O316" s="86">
        <v>5787</v>
      </c>
      <c r="P316" s="86">
        <v>1205</v>
      </c>
      <c r="Q316" s="86">
        <v>0</v>
      </c>
      <c r="R316" s="86">
        <v>0</v>
      </c>
      <c r="S316" s="86">
        <v>-1723</v>
      </c>
      <c r="T316" s="86">
        <v>0</v>
      </c>
      <c r="U316" s="86">
        <v>0</v>
      </c>
      <c r="V316" s="140">
        <v>0</v>
      </c>
      <c r="W316" s="86">
        <v>-189</v>
      </c>
      <c r="X316" s="86">
        <v>0</v>
      </c>
      <c r="Y316" s="86">
        <v>1534</v>
      </c>
      <c r="Z316" s="86">
        <v>0</v>
      </c>
      <c r="AA316" s="86">
        <v>0</v>
      </c>
      <c r="AB316" s="86">
        <v>-189</v>
      </c>
      <c r="AC316" s="86">
        <v>-189</v>
      </c>
      <c r="AD316" s="86">
        <v>-189</v>
      </c>
      <c r="AE316" s="86">
        <v>-189</v>
      </c>
      <c r="AF316" s="86">
        <v>-189</v>
      </c>
      <c r="AG316" s="86">
        <v>-589</v>
      </c>
      <c r="AH316" s="79">
        <v>9.1</v>
      </c>
      <c r="AI316" s="92">
        <f t="shared" si="4"/>
        <v>5269</v>
      </c>
    </row>
    <row r="317" spans="1:35">
      <c r="A317" s="51" t="s">
        <v>452</v>
      </c>
      <c r="B317" s="86">
        <v>0</v>
      </c>
      <c r="C317" s="86">
        <v>0</v>
      </c>
      <c r="D317" s="86">
        <v>6</v>
      </c>
      <c r="E317" s="85">
        <v>8</v>
      </c>
      <c r="F317" s="86">
        <v>4748</v>
      </c>
      <c r="G317" s="86">
        <v>3427</v>
      </c>
      <c r="H317" s="86">
        <v>1533</v>
      </c>
      <c r="I317" s="86">
        <v>130.90999999999997</v>
      </c>
      <c r="J317" s="86">
        <v>-212</v>
      </c>
      <c r="K317" s="86">
        <v>5080</v>
      </c>
      <c r="L317" s="86">
        <v>4408</v>
      </c>
      <c r="M317" s="86">
        <v>4078</v>
      </c>
      <c r="N317" s="86">
        <v>5508</v>
      </c>
      <c r="O317" s="86">
        <v>1414</v>
      </c>
      <c r="P317" s="86">
        <v>141</v>
      </c>
      <c r="Q317" s="86">
        <v>0</v>
      </c>
      <c r="R317" s="86">
        <v>0</v>
      </c>
      <c r="S317" s="86">
        <v>-234</v>
      </c>
      <c r="T317" s="86">
        <v>0</v>
      </c>
      <c r="U317" s="86">
        <v>0</v>
      </c>
      <c r="V317" s="140">
        <v>0</v>
      </c>
      <c r="W317" s="86">
        <v>-22</v>
      </c>
      <c r="X317" s="86">
        <v>0</v>
      </c>
      <c r="Y317" s="86">
        <v>212</v>
      </c>
      <c r="Z317" s="86">
        <v>0</v>
      </c>
      <c r="AA317" s="86">
        <v>0</v>
      </c>
      <c r="AB317" s="86">
        <v>-22</v>
      </c>
      <c r="AC317" s="86">
        <v>-22</v>
      </c>
      <c r="AD317" s="86">
        <v>-22</v>
      </c>
      <c r="AE317" s="86">
        <v>-22</v>
      </c>
      <c r="AF317" s="86">
        <v>-22</v>
      </c>
      <c r="AG317" s="86">
        <v>-102</v>
      </c>
      <c r="AH317" s="79">
        <v>10.6</v>
      </c>
      <c r="AI317" s="92">
        <f t="shared" si="4"/>
        <v>1321</v>
      </c>
    </row>
    <row r="318" spans="1:35">
      <c r="A318" s="51" t="s">
        <v>453</v>
      </c>
      <c r="B318" s="86">
        <v>0</v>
      </c>
      <c r="C318" s="86">
        <v>0</v>
      </c>
      <c r="D318" s="86">
        <v>0</v>
      </c>
      <c r="E318" s="85">
        <v>0</v>
      </c>
      <c r="F318" s="86">
        <v>0</v>
      </c>
      <c r="G318" s="86">
        <v>0</v>
      </c>
      <c r="H318" s="86">
        <v>0</v>
      </c>
      <c r="I318" s="86">
        <v>0</v>
      </c>
      <c r="J318" s="86">
        <v>0</v>
      </c>
      <c r="K318" s="86">
        <v>0</v>
      </c>
      <c r="L318" s="86">
        <v>0</v>
      </c>
      <c r="M318" s="86">
        <v>0</v>
      </c>
      <c r="N318" s="86">
        <v>0</v>
      </c>
      <c r="O318" s="86">
        <v>0</v>
      </c>
      <c r="P318" s="86">
        <v>0</v>
      </c>
      <c r="Q318" s="86">
        <v>0</v>
      </c>
      <c r="R318" s="86">
        <v>0</v>
      </c>
      <c r="S318" s="86">
        <v>0</v>
      </c>
      <c r="T318" s="86">
        <v>0</v>
      </c>
      <c r="U318" s="86">
        <v>0</v>
      </c>
      <c r="V318" s="140">
        <v>0</v>
      </c>
      <c r="W318" s="86">
        <v>0</v>
      </c>
      <c r="X318" s="86">
        <v>0</v>
      </c>
      <c r="Y318" s="86">
        <v>0</v>
      </c>
      <c r="Z318" s="86">
        <v>0</v>
      </c>
      <c r="AA318" s="86">
        <v>0</v>
      </c>
      <c r="AB318" s="86">
        <v>0</v>
      </c>
      <c r="AC318" s="86">
        <v>0</v>
      </c>
      <c r="AD318" s="86">
        <v>0</v>
      </c>
      <c r="AE318" s="86">
        <v>0</v>
      </c>
      <c r="AF318" s="86">
        <v>0</v>
      </c>
      <c r="AG318" s="86">
        <v>0</v>
      </c>
      <c r="AH318" s="79">
        <v>1</v>
      </c>
      <c r="AI318" s="92">
        <f t="shared" si="4"/>
        <v>0</v>
      </c>
    </row>
    <row r="319" spans="1:35">
      <c r="A319" s="51" t="s">
        <v>454</v>
      </c>
      <c r="B319" s="86">
        <v>0</v>
      </c>
      <c r="C319" s="86">
        <v>0</v>
      </c>
      <c r="D319" s="86">
        <v>12</v>
      </c>
      <c r="E319" s="85">
        <v>13</v>
      </c>
      <c r="F319" s="86">
        <v>14993</v>
      </c>
      <c r="G319" s="86">
        <v>13228</v>
      </c>
      <c r="H319" s="86">
        <v>2494</v>
      </c>
      <c r="I319" s="86">
        <v>1.8900000000000006</v>
      </c>
      <c r="J319" s="86">
        <v>-729</v>
      </c>
      <c r="K319" s="86">
        <v>16277</v>
      </c>
      <c r="L319" s="86">
        <v>13789</v>
      </c>
      <c r="M319" s="86">
        <v>13055</v>
      </c>
      <c r="N319" s="86">
        <v>17298</v>
      </c>
      <c r="O319" s="86">
        <v>2122</v>
      </c>
      <c r="P319" s="86">
        <v>448</v>
      </c>
      <c r="Q319" s="86">
        <v>0</v>
      </c>
      <c r="R319" s="86">
        <v>0</v>
      </c>
      <c r="S319" s="86">
        <v>-805</v>
      </c>
      <c r="T319" s="86">
        <v>0</v>
      </c>
      <c r="U319" s="86">
        <v>0</v>
      </c>
      <c r="V319" s="140">
        <v>0</v>
      </c>
      <c r="W319" s="86">
        <v>-76</v>
      </c>
      <c r="X319" s="86">
        <v>0</v>
      </c>
      <c r="Y319" s="86">
        <v>729</v>
      </c>
      <c r="Z319" s="86">
        <v>0</v>
      </c>
      <c r="AA319" s="86">
        <v>0</v>
      </c>
      <c r="AB319" s="86">
        <v>-76</v>
      </c>
      <c r="AC319" s="86">
        <v>-76</v>
      </c>
      <c r="AD319" s="86">
        <v>-76</v>
      </c>
      <c r="AE319" s="86">
        <v>-76</v>
      </c>
      <c r="AF319" s="86">
        <v>-76</v>
      </c>
      <c r="AG319" s="86">
        <v>-349</v>
      </c>
      <c r="AH319" s="79">
        <v>10.6</v>
      </c>
      <c r="AI319" s="92">
        <f t="shared" si="4"/>
        <v>1765</v>
      </c>
    </row>
    <row r="320" spans="1:35">
      <c r="A320" s="51" t="s">
        <v>455</v>
      </c>
      <c r="B320" s="86">
        <v>0</v>
      </c>
      <c r="C320" s="86">
        <v>0</v>
      </c>
      <c r="D320" s="86">
        <v>240</v>
      </c>
      <c r="E320" s="85">
        <v>258</v>
      </c>
      <c r="F320" s="86">
        <v>78785</v>
      </c>
      <c r="G320" s="86">
        <v>64498</v>
      </c>
      <c r="H320" s="86">
        <v>18460</v>
      </c>
      <c r="I320" s="86">
        <v>149.39000000000078</v>
      </c>
      <c r="J320" s="86">
        <v>-4173</v>
      </c>
      <c r="K320" s="86">
        <v>86324</v>
      </c>
      <c r="L320" s="86">
        <v>71693</v>
      </c>
      <c r="M320" s="86">
        <v>66984</v>
      </c>
      <c r="N320" s="86">
        <v>93068</v>
      </c>
      <c r="O320" s="86">
        <v>16529</v>
      </c>
      <c r="P320" s="86">
        <v>2366</v>
      </c>
      <c r="Q320" s="86">
        <v>0</v>
      </c>
      <c r="R320" s="86">
        <v>0</v>
      </c>
      <c r="S320" s="86">
        <v>-4608</v>
      </c>
      <c r="T320" s="86">
        <v>0</v>
      </c>
      <c r="U320" s="86">
        <v>0</v>
      </c>
      <c r="V320" s="140">
        <v>0</v>
      </c>
      <c r="W320" s="86">
        <v>-435</v>
      </c>
      <c r="X320" s="86">
        <v>0</v>
      </c>
      <c r="Y320" s="86">
        <v>4173</v>
      </c>
      <c r="Z320" s="86">
        <v>0</v>
      </c>
      <c r="AA320" s="86">
        <v>0</v>
      </c>
      <c r="AB320" s="86">
        <v>-435</v>
      </c>
      <c r="AC320" s="86">
        <v>-435</v>
      </c>
      <c r="AD320" s="86">
        <v>-435</v>
      </c>
      <c r="AE320" s="86">
        <v>-435</v>
      </c>
      <c r="AF320" s="86">
        <v>-435</v>
      </c>
      <c r="AG320" s="86">
        <v>-1998</v>
      </c>
      <c r="AH320" s="79">
        <v>10.6</v>
      </c>
      <c r="AI320" s="92">
        <f t="shared" si="4"/>
        <v>14287</v>
      </c>
    </row>
    <row r="321" spans="1:35">
      <c r="A321" s="51" t="s">
        <v>456</v>
      </c>
      <c r="B321" s="86">
        <v>0</v>
      </c>
      <c r="C321" s="86">
        <v>0</v>
      </c>
      <c r="D321" s="86">
        <v>0</v>
      </c>
      <c r="E321" s="85">
        <v>0</v>
      </c>
      <c r="F321" s="86">
        <v>0</v>
      </c>
      <c r="G321" s="86">
        <v>0</v>
      </c>
      <c r="H321" s="86">
        <v>0</v>
      </c>
      <c r="I321" s="86">
        <v>0</v>
      </c>
      <c r="J321" s="86">
        <v>0</v>
      </c>
      <c r="K321" s="86">
        <v>0</v>
      </c>
      <c r="L321" s="86">
        <v>0</v>
      </c>
      <c r="M321" s="86">
        <v>0</v>
      </c>
      <c r="N321" s="86">
        <v>0</v>
      </c>
      <c r="O321" s="86">
        <v>0</v>
      </c>
      <c r="P321" s="86">
        <v>0</v>
      </c>
      <c r="Q321" s="86">
        <v>0</v>
      </c>
      <c r="R321" s="86">
        <v>0</v>
      </c>
      <c r="S321" s="86">
        <v>0</v>
      </c>
      <c r="T321" s="86">
        <v>0</v>
      </c>
      <c r="U321" s="86">
        <v>0</v>
      </c>
      <c r="V321" s="140">
        <v>0</v>
      </c>
      <c r="W321" s="86">
        <v>0</v>
      </c>
      <c r="X321" s="86">
        <v>0</v>
      </c>
      <c r="Y321" s="86">
        <v>0</v>
      </c>
      <c r="Z321" s="86">
        <v>0</v>
      </c>
      <c r="AA321" s="86">
        <v>0</v>
      </c>
      <c r="AB321" s="86">
        <v>0</v>
      </c>
      <c r="AC321" s="86">
        <v>0</v>
      </c>
      <c r="AD321" s="86">
        <v>0</v>
      </c>
      <c r="AE321" s="86">
        <v>0</v>
      </c>
      <c r="AF321" s="86">
        <v>0</v>
      </c>
      <c r="AG321" s="86">
        <v>0</v>
      </c>
      <c r="AH321" s="79">
        <v>1</v>
      </c>
      <c r="AI321" s="92">
        <f t="shared" si="4"/>
        <v>0</v>
      </c>
    </row>
    <row r="322" spans="1:35">
      <c r="A322" s="51" t="s">
        <v>457</v>
      </c>
      <c r="B322" s="86">
        <v>0</v>
      </c>
      <c r="C322" s="86">
        <v>0</v>
      </c>
      <c r="D322" s="86">
        <v>202</v>
      </c>
      <c r="E322" s="85">
        <v>249</v>
      </c>
      <c r="F322" s="86">
        <v>253203</v>
      </c>
      <c r="G322" s="86">
        <v>227200</v>
      </c>
      <c r="H322" s="86">
        <v>36266</v>
      </c>
      <c r="I322" s="86">
        <v>4065.7599999999966</v>
      </c>
      <c r="J322" s="86">
        <v>-10263</v>
      </c>
      <c r="K322" s="86">
        <v>271548</v>
      </c>
      <c r="L322" s="86">
        <v>235799</v>
      </c>
      <c r="M322" s="86">
        <v>224549</v>
      </c>
      <c r="N322" s="86">
        <v>286602</v>
      </c>
      <c r="O322" s="86">
        <v>30157</v>
      </c>
      <c r="P322" s="86">
        <v>7515</v>
      </c>
      <c r="Q322" s="86">
        <v>0</v>
      </c>
      <c r="R322" s="86">
        <v>0</v>
      </c>
      <c r="S322" s="86">
        <v>-11669</v>
      </c>
      <c r="T322" s="86">
        <v>0</v>
      </c>
      <c r="U322" s="86">
        <v>0</v>
      </c>
      <c r="V322" s="140">
        <v>0</v>
      </c>
      <c r="W322" s="86">
        <v>-1406</v>
      </c>
      <c r="X322" s="86">
        <v>0</v>
      </c>
      <c r="Y322" s="86">
        <v>10263</v>
      </c>
      <c r="Z322" s="86">
        <v>0</v>
      </c>
      <c r="AA322" s="86">
        <v>0</v>
      </c>
      <c r="AB322" s="86">
        <v>-1406</v>
      </c>
      <c r="AC322" s="86">
        <v>-1406</v>
      </c>
      <c r="AD322" s="86">
        <v>-1406</v>
      </c>
      <c r="AE322" s="86">
        <v>-1406</v>
      </c>
      <c r="AF322" s="86">
        <v>-1406</v>
      </c>
      <c r="AG322" s="86">
        <v>-3233</v>
      </c>
      <c r="AH322" s="79">
        <v>8.3000000000000007</v>
      </c>
      <c r="AI322" s="92">
        <f t="shared" si="4"/>
        <v>26003</v>
      </c>
    </row>
    <row r="323" spans="1:35">
      <c r="A323" s="51" t="s">
        <v>458</v>
      </c>
      <c r="B323" s="86">
        <v>0</v>
      </c>
      <c r="C323" s="86">
        <v>0</v>
      </c>
      <c r="D323" s="86">
        <v>0</v>
      </c>
      <c r="E323" s="85">
        <v>0</v>
      </c>
      <c r="F323" s="86">
        <v>0</v>
      </c>
      <c r="G323" s="86">
        <v>0</v>
      </c>
      <c r="H323" s="86">
        <v>0</v>
      </c>
      <c r="I323" s="86">
        <v>0</v>
      </c>
      <c r="J323" s="86">
        <v>0</v>
      </c>
      <c r="K323" s="86">
        <v>0</v>
      </c>
      <c r="L323" s="86">
        <v>0</v>
      </c>
      <c r="M323" s="86">
        <v>0</v>
      </c>
      <c r="N323" s="86">
        <v>0</v>
      </c>
      <c r="O323" s="86">
        <v>0</v>
      </c>
      <c r="P323" s="86">
        <v>0</v>
      </c>
      <c r="Q323" s="86">
        <v>0</v>
      </c>
      <c r="R323" s="86">
        <v>0</v>
      </c>
      <c r="S323" s="86">
        <v>0</v>
      </c>
      <c r="T323" s="86">
        <v>0</v>
      </c>
      <c r="U323" s="86">
        <v>0</v>
      </c>
      <c r="V323" s="140">
        <v>0</v>
      </c>
      <c r="W323" s="86">
        <v>0</v>
      </c>
      <c r="X323" s="86">
        <v>0</v>
      </c>
      <c r="Y323" s="86">
        <v>0</v>
      </c>
      <c r="Z323" s="86">
        <v>0</v>
      </c>
      <c r="AA323" s="86">
        <v>0</v>
      </c>
      <c r="AB323" s="86">
        <v>0</v>
      </c>
      <c r="AC323" s="86">
        <v>0</v>
      </c>
      <c r="AD323" s="86">
        <v>0</v>
      </c>
      <c r="AE323" s="86">
        <v>0</v>
      </c>
      <c r="AF323" s="86">
        <v>0</v>
      </c>
      <c r="AG323" s="86">
        <v>0</v>
      </c>
      <c r="AH323" s="79">
        <v>1</v>
      </c>
      <c r="AI323" s="92">
        <f t="shared" si="4"/>
        <v>0</v>
      </c>
    </row>
    <row r="324" spans="1:35">
      <c r="A324" s="51" t="s">
        <v>459</v>
      </c>
      <c r="B324" s="86">
        <v>0</v>
      </c>
      <c r="C324" s="86">
        <v>0</v>
      </c>
      <c r="D324" s="86">
        <v>0</v>
      </c>
      <c r="E324" s="85">
        <v>0</v>
      </c>
      <c r="F324" s="86">
        <v>0</v>
      </c>
      <c r="G324" s="86">
        <v>0</v>
      </c>
      <c r="H324" s="86">
        <v>0</v>
      </c>
      <c r="I324" s="86">
        <v>0</v>
      </c>
      <c r="J324" s="86">
        <v>0</v>
      </c>
      <c r="K324" s="86">
        <v>0</v>
      </c>
      <c r="L324" s="86">
        <v>0</v>
      </c>
      <c r="M324" s="86">
        <v>0</v>
      </c>
      <c r="N324" s="86">
        <v>0</v>
      </c>
      <c r="O324" s="86">
        <v>0</v>
      </c>
      <c r="P324" s="86">
        <v>0</v>
      </c>
      <c r="Q324" s="86">
        <v>0</v>
      </c>
      <c r="R324" s="86">
        <v>0</v>
      </c>
      <c r="S324" s="86">
        <v>0</v>
      </c>
      <c r="T324" s="86">
        <v>0</v>
      </c>
      <c r="U324" s="86">
        <v>0</v>
      </c>
      <c r="V324" s="140">
        <v>0</v>
      </c>
      <c r="W324" s="86">
        <v>0</v>
      </c>
      <c r="X324" s="86">
        <v>0</v>
      </c>
      <c r="Y324" s="86">
        <v>0</v>
      </c>
      <c r="Z324" s="86">
        <v>0</v>
      </c>
      <c r="AA324" s="86">
        <v>0</v>
      </c>
      <c r="AB324" s="86">
        <v>0</v>
      </c>
      <c r="AC324" s="86">
        <v>0</v>
      </c>
      <c r="AD324" s="86">
        <v>0</v>
      </c>
      <c r="AE324" s="86">
        <v>0</v>
      </c>
      <c r="AF324" s="86">
        <v>0</v>
      </c>
      <c r="AG324" s="86">
        <v>0</v>
      </c>
      <c r="AH324" s="79">
        <v>1</v>
      </c>
      <c r="AI324" s="92">
        <f t="shared" si="4"/>
        <v>0</v>
      </c>
    </row>
    <row r="325" spans="1:35" ht="22.5">
      <c r="A325" s="51" t="s">
        <v>460</v>
      </c>
      <c r="B325" s="86">
        <v>0</v>
      </c>
      <c r="C325" s="86">
        <v>0</v>
      </c>
      <c r="D325" s="86">
        <v>0</v>
      </c>
      <c r="E325" s="85">
        <v>0</v>
      </c>
      <c r="F325" s="86">
        <v>0</v>
      </c>
      <c r="G325" s="86">
        <v>0</v>
      </c>
      <c r="H325" s="86">
        <v>0</v>
      </c>
      <c r="I325" s="86">
        <v>0</v>
      </c>
      <c r="J325" s="86">
        <v>0</v>
      </c>
      <c r="K325" s="86">
        <v>0</v>
      </c>
      <c r="L325" s="86">
        <v>0</v>
      </c>
      <c r="M325" s="86">
        <v>0</v>
      </c>
      <c r="N325" s="86">
        <v>0</v>
      </c>
      <c r="O325" s="86">
        <v>0</v>
      </c>
      <c r="P325" s="86">
        <v>0</v>
      </c>
      <c r="Q325" s="86">
        <v>0</v>
      </c>
      <c r="R325" s="86">
        <v>0</v>
      </c>
      <c r="S325" s="86">
        <v>0</v>
      </c>
      <c r="T325" s="86">
        <v>0</v>
      </c>
      <c r="U325" s="86">
        <v>0</v>
      </c>
      <c r="V325" s="140">
        <v>0</v>
      </c>
      <c r="W325" s="86">
        <v>0</v>
      </c>
      <c r="X325" s="86">
        <v>0</v>
      </c>
      <c r="Y325" s="86">
        <v>0</v>
      </c>
      <c r="Z325" s="86">
        <v>0</v>
      </c>
      <c r="AA325" s="86">
        <v>0</v>
      </c>
      <c r="AB325" s="86">
        <v>0</v>
      </c>
      <c r="AC325" s="86">
        <v>0</v>
      </c>
      <c r="AD325" s="86">
        <v>0</v>
      </c>
      <c r="AE325" s="86">
        <v>0</v>
      </c>
      <c r="AF325" s="86">
        <v>0</v>
      </c>
      <c r="AG325" s="86">
        <v>0</v>
      </c>
      <c r="AH325" s="79">
        <v>1</v>
      </c>
      <c r="AI325" s="92">
        <f t="shared" ref="AI325:AI388" si="5">O325+P325+Q325+R325+S325-T325</f>
        <v>0</v>
      </c>
    </row>
    <row r="326" spans="1:35">
      <c r="A326" s="51" t="s">
        <v>461</v>
      </c>
      <c r="B326" s="86">
        <v>0</v>
      </c>
      <c r="C326" s="86">
        <v>0</v>
      </c>
      <c r="D326" s="86">
        <v>0</v>
      </c>
      <c r="E326" s="85">
        <v>0</v>
      </c>
      <c r="F326" s="86">
        <v>0</v>
      </c>
      <c r="G326" s="86">
        <v>0</v>
      </c>
      <c r="H326" s="86">
        <v>0</v>
      </c>
      <c r="I326" s="86">
        <v>0</v>
      </c>
      <c r="J326" s="86">
        <v>0</v>
      </c>
      <c r="K326" s="86">
        <v>0</v>
      </c>
      <c r="L326" s="86">
        <v>0</v>
      </c>
      <c r="M326" s="86">
        <v>0</v>
      </c>
      <c r="N326" s="86">
        <v>0</v>
      </c>
      <c r="O326" s="86">
        <v>0</v>
      </c>
      <c r="P326" s="86">
        <v>0</v>
      </c>
      <c r="Q326" s="86">
        <v>0</v>
      </c>
      <c r="R326" s="86">
        <v>0</v>
      </c>
      <c r="S326" s="86">
        <v>0</v>
      </c>
      <c r="T326" s="86">
        <v>0</v>
      </c>
      <c r="U326" s="86">
        <v>0</v>
      </c>
      <c r="V326" s="140">
        <v>0</v>
      </c>
      <c r="W326" s="86">
        <v>0</v>
      </c>
      <c r="X326" s="86">
        <v>0</v>
      </c>
      <c r="Y326" s="86">
        <v>0</v>
      </c>
      <c r="Z326" s="86">
        <v>0</v>
      </c>
      <c r="AA326" s="86">
        <v>0</v>
      </c>
      <c r="AB326" s="86">
        <v>0</v>
      </c>
      <c r="AC326" s="86">
        <v>0</v>
      </c>
      <c r="AD326" s="86">
        <v>0</v>
      </c>
      <c r="AE326" s="86">
        <v>0</v>
      </c>
      <c r="AF326" s="86">
        <v>0</v>
      </c>
      <c r="AG326" s="86">
        <v>0</v>
      </c>
      <c r="AH326" s="79">
        <v>1</v>
      </c>
      <c r="AI326" s="92">
        <f t="shared" si="5"/>
        <v>0</v>
      </c>
    </row>
    <row r="327" spans="1:35">
      <c r="A327" s="51" t="s">
        <v>462</v>
      </c>
      <c r="B327" s="86">
        <v>0</v>
      </c>
      <c r="C327" s="86">
        <v>0</v>
      </c>
      <c r="D327" s="86">
        <v>0</v>
      </c>
      <c r="E327" s="85">
        <v>0</v>
      </c>
      <c r="F327" s="86">
        <v>0</v>
      </c>
      <c r="G327" s="86">
        <v>0</v>
      </c>
      <c r="H327" s="86">
        <v>0</v>
      </c>
      <c r="I327" s="86">
        <v>0</v>
      </c>
      <c r="J327" s="86">
        <v>0</v>
      </c>
      <c r="K327" s="86">
        <v>0</v>
      </c>
      <c r="L327" s="86">
        <v>0</v>
      </c>
      <c r="M327" s="86">
        <v>0</v>
      </c>
      <c r="N327" s="86">
        <v>0</v>
      </c>
      <c r="O327" s="86">
        <v>0</v>
      </c>
      <c r="P327" s="86">
        <v>0</v>
      </c>
      <c r="Q327" s="86">
        <v>0</v>
      </c>
      <c r="R327" s="86">
        <v>0</v>
      </c>
      <c r="S327" s="86">
        <v>0</v>
      </c>
      <c r="T327" s="86">
        <v>0</v>
      </c>
      <c r="U327" s="86">
        <v>0</v>
      </c>
      <c r="V327" s="140">
        <v>0</v>
      </c>
      <c r="W327" s="86">
        <v>0</v>
      </c>
      <c r="X327" s="86">
        <v>0</v>
      </c>
      <c r="Y327" s="86">
        <v>0</v>
      </c>
      <c r="Z327" s="86">
        <v>0</v>
      </c>
      <c r="AA327" s="86">
        <v>0</v>
      </c>
      <c r="AB327" s="86">
        <v>0</v>
      </c>
      <c r="AC327" s="86">
        <v>0</v>
      </c>
      <c r="AD327" s="86">
        <v>0</v>
      </c>
      <c r="AE327" s="86">
        <v>0</v>
      </c>
      <c r="AF327" s="86">
        <v>0</v>
      </c>
      <c r="AG327" s="86">
        <v>0</v>
      </c>
      <c r="AH327" s="79">
        <v>1</v>
      </c>
      <c r="AI327" s="92">
        <f t="shared" si="5"/>
        <v>0</v>
      </c>
    </row>
    <row r="328" spans="1:35">
      <c r="A328" s="51" t="s">
        <v>463</v>
      </c>
      <c r="B328" s="86">
        <v>0</v>
      </c>
      <c r="C328" s="86">
        <v>0</v>
      </c>
      <c r="D328" s="86">
        <v>0</v>
      </c>
      <c r="E328" s="85">
        <v>0</v>
      </c>
      <c r="F328" s="86">
        <v>0</v>
      </c>
      <c r="G328" s="86">
        <v>0</v>
      </c>
      <c r="H328" s="86">
        <v>0</v>
      </c>
      <c r="I328" s="86">
        <v>0</v>
      </c>
      <c r="J328" s="86">
        <v>0</v>
      </c>
      <c r="K328" s="86">
        <v>0</v>
      </c>
      <c r="L328" s="86">
        <v>0</v>
      </c>
      <c r="M328" s="86">
        <v>0</v>
      </c>
      <c r="N328" s="86">
        <v>0</v>
      </c>
      <c r="O328" s="86">
        <v>0</v>
      </c>
      <c r="P328" s="86">
        <v>0</v>
      </c>
      <c r="Q328" s="86">
        <v>0</v>
      </c>
      <c r="R328" s="86">
        <v>0</v>
      </c>
      <c r="S328" s="86">
        <v>0</v>
      </c>
      <c r="T328" s="86">
        <v>0</v>
      </c>
      <c r="U328" s="86">
        <v>0</v>
      </c>
      <c r="V328" s="140">
        <v>0</v>
      </c>
      <c r="W328" s="86">
        <v>0</v>
      </c>
      <c r="X328" s="86">
        <v>0</v>
      </c>
      <c r="Y328" s="86">
        <v>0</v>
      </c>
      <c r="Z328" s="86">
        <v>0</v>
      </c>
      <c r="AA328" s="86">
        <v>0</v>
      </c>
      <c r="AB328" s="86">
        <v>0</v>
      </c>
      <c r="AC328" s="86">
        <v>0</v>
      </c>
      <c r="AD328" s="86">
        <v>0</v>
      </c>
      <c r="AE328" s="86">
        <v>0</v>
      </c>
      <c r="AF328" s="86">
        <v>0</v>
      </c>
      <c r="AG328" s="86">
        <v>0</v>
      </c>
      <c r="AH328" s="79">
        <v>1</v>
      </c>
      <c r="AI328" s="92">
        <f t="shared" si="5"/>
        <v>0</v>
      </c>
    </row>
    <row r="329" spans="1:35">
      <c r="A329" s="51" t="s">
        <v>464</v>
      </c>
      <c r="B329" s="86">
        <v>0</v>
      </c>
      <c r="C329" s="86">
        <v>0</v>
      </c>
      <c r="D329" s="86">
        <v>4</v>
      </c>
      <c r="E329" s="85">
        <v>4</v>
      </c>
      <c r="F329" s="86">
        <v>9852</v>
      </c>
      <c r="G329" s="86">
        <v>8937</v>
      </c>
      <c r="H329" s="86">
        <v>1135</v>
      </c>
      <c r="I329" s="86">
        <v>33.600000000000037</v>
      </c>
      <c r="J329" s="86">
        <v>-220</v>
      </c>
      <c r="K329" s="86">
        <v>10250</v>
      </c>
      <c r="L329" s="86">
        <v>9451</v>
      </c>
      <c r="M329" s="86">
        <v>9061</v>
      </c>
      <c r="N329" s="86">
        <v>10723</v>
      </c>
      <c r="O329" s="86">
        <v>881</v>
      </c>
      <c r="P329" s="86">
        <v>287</v>
      </c>
      <c r="Q329" s="86">
        <v>0</v>
      </c>
      <c r="R329" s="86">
        <v>0</v>
      </c>
      <c r="S329" s="86">
        <v>-253</v>
      </c>
      <c r="T329" s="86">
        <v>0</v>
      </c>
      <c r="U329" s="86">
        <v>0</v>
      </c>
      <c r="V329" s="140">
        <v>0</v>
      </c>
      <c r="W329" s="86">
        <v>-33</v>
      </c>
      <c r="X329" s="86">
        <v>0</v>
      </c>
      <c r="Y329" s="86">
        <v>220</v>
      </c>
      <c r="Z329" s="86">
        <v>0</v>
      </c>
      <c r="AA329" s="86">
        <v>0</v>
      </c>
      <c r="AB329" s="86">
        <v>-33</v>
      </c>
      <c r="AC329" s="86">
        <v>-33</v>
      </c>
      <c r="AD329" s="86">
        <v>-33</v>
      </c>
      <c r="AE329" s="86">
        <v>-33</v>
      </c>
      <c r="AF329" s="86">
        <v>-33</v>
      </c>
      <c r="AG329" s="86">
        <v>-55</v>
      </c>
      <c r="AH329" s="79">
        <v>7.7</v>
      </c>
      <c r="AI329" s="92">
        <f t="shared" si="5"/>
        <v>915</v>
      </c>
    </row>
    <row r="330" spans="1:35">
      <c r="A330" s="51" t="s">
        <v>465</v>
      </c>
      <c r="B330" s="86">
        <v>0</v>
      </c>
      <c r="C330" s="86">
        <v>0</v>
      </c>
      <c r="D330" s="86">
        <v>0</v>
      </c>
      <c r="E330" s="85">
        <v>0</v>
      </c>
      <c r="F330" s="86">
        <v>0</v>
      </c>
      <c r="G330" s="86">
        <v>0</v>
      </c>
      <c r="H330" s="86">
        <v>0</v>
      </c>
      <c r="I330" s="86">
        <v>0</v>
      </c>
      <c r="J330" s="86">
        <v>0</v>
      </c>
      <c r="K330" s="86">
        <v>0</v>
      </c>
      <c r="L330" s="86">
        <v>0</v>
      </c>
      <c r="M330" s="86">
        <v>0</v>
      </c>
      <c r="N330" s="86">
        <v>0</v>
      </c>
      <c r="O330" s="86">
        <v>0</v>
      </c>
      <c r="P330" s="86">
        <v>0</v>
      </c>
      <c r="Q330" s="86">
        <v>0</v>
      </c>
      <c r="R330" s="86">
        <v>0</v>
      </c>
      <c r="S330" s="86">
        <v>0</v>
      </c>
      <c r="T330" s="86">
        <v>0</v>
      </c>
      <c r="U330" s="86">
        <v>0</v>
      </c>
      <c r="V330" s="140">
        <v>0</v>
      </c>
      <c r="W330" s="86">
        <v>0</v>
      </c>
      <c r="X330" s="86">
        <v>0</v>
      </c>
      <c r="Y330" s="86">
        <v>0</v>
      </c>
      <c r="Z330" s="86">
        <v>0</v>
      </c>
      <c r="AA330" s="86">
        <v>0</v>
      </c>
      <c r="AB330" s="86">
        <v>0</v>
      </c>
      <c r="AC330" s="86">
        <v>0</v>
      </c>
      <c r="AD330" s="86">
        <v>0</v>
      </c>
      <c r="AE330" s="86">
        <v>0</v>
      </c>
      <c r="AF330" s="86">
        <v>0</v>
      </c>
      <c r="AG330" s="86">
        <v>0</v>
      </c>
      <c r="AH330" s="79">
        <v>1</v>
      </c>
      <c r="AI330" s="92">
        <f t="shared" si="5"/>
        <v>0</v>
      </c>
    </row>
    <row r="331" spans="1:35">
      <c r="A331" s="51" t="s">
        <v>466</v>
      </c>
      <c r="B331" s="86">
        <v>0</v>
      </c>
      <c r="C331" s="86">
        <v>0</v>
      </c>
      <c r="D331" s="86">
        <v>0</v>
      </c>
      <c r="E331" s="85">
        <v>0</v>
      </c>
      <c r="F331" s="86">
        <v>0</v>
      </c>
      <c r="G331" s="86">
        <v>0</v>
      </c>
      <c r="H331" s="86">
        <v>0</v>
      </c>
      <c r="I331" s="86">
        <v>0</v>
      </c>
      <c r="J331" s="86">
        <v>0</v>
      </c>
      <c r="K331" s="86">
        <v>0</v>
      </c>
      <c r="L331" s="86">
        <v>0</v>
      </c>
      <c r="M331" s="86">
        <v>0</v>
      </c>
      <c r="N331" s="86">
        <v>0</v>
      </c>
      <c r="O331" s="86">
        <v>0</v>
      </c>
      <c r="P331" s="86">
        <v>0</v>
      </c>
      <c r="Q331" s="86">
        <v>0</v>
      </c>
      <c r="R331" s="86">
        <v>0</v>
      </c>
      <c r="S331" s="86">
        <v>0</v>
      </c>
      <c r="T331" s="86">
        <v>0</v>
      </c>
      <c r="U331" s="86">
        <v>0</v>
      </c>
      <c r="V331" s="140">
        <v>0</v>
      </c>
      <c r="W331" s="86">
        <v>0</v>
      </c>
      <c r="X331" s="86">
        <v>0</v>
      </c>
      <c r="Y331" s="86">
        <v>0</v>
      </c>
      <c r="Z331" s="86">
        <v>0</v>
      </c>
      <c r="AA331" s="86">
        <v>0</v>
      </c>
      <c r="AB331" s="86">
        <v>0</v>
      </c>
      <c r="AC331" s="86">
        <v>0</v>
      </c>
      <c r="AD331" s="86">
        <v>0</v>
      </c>
      <c r="AE331" s="86">
        <v>0</v>
      </c>
      <c r="AF331" s="86">
        <v>0</v>
      </c>
      <c r="AG331" s="86">
        <v>0</v>
      </c>
      <c r="AH331" s="79">
        <v>1</v>
      </c>
      <c r="AI331" s="92">
        <f t="shared" si="5"/>
        <v>0</v>
      </c>
    </row>
    <row r="332" spans="1:35">
      <c r="A332" s="51" t="s">
        <v>467</v>
      </c>
      <c r="B332" s="86">
        <v>0</v>
      </c>
      <c r="C332" s="86">
        <v>0</v>
      </c>
      <c r="D332" s="86">
        <v>0</v>
      </c>
      <c r="E332" s="85">
        <v>0</v>
      </c>
      <c r="F332" s="86">
        <v>0</v>
      </c>
      <c r="G332" s="86">
        <v>0</v>
      </c>
      <c r="H332" s="86">
        <v>0</v>
      </c>
      <c r="I332" s="86">
        <v>0</v>
      </c>
      <c r="J332" s="86">
        <v>0</v>
      </c>
      <c r="K332" s="86">
        <v>0</v>
      </c>
      <c r="L332" s="86">
        <v>0</v>
      </c>
      <c r="M332" s="86">
        <v>0</v>
      </c>
      <c r="N332" s="86">
        <v>0</v>
      </c>
      <c r="O332" s="86">
        <v>0</v>
      </c>
      <c r="P332" s="86">
        <v>0</v>
      </c>
      <c r="Q332" s="86">
        <v>0</v>
      </c>
      <c r="R332" s="86">
        <v>0</v>
      </c>
      <c r="S332" s="86">
        <v>0</v>
      </c>
      <c r="T332" s="86">
        <v>0</v>
      </c>
      <c r="U332" s="86">
        <v>0</v>
      </c>
      <c r="V332" s="140">
        <v>0</v>
      </c>
      <c r="W332" s="86">
        <v>0</v>
      </c>
      <c r="X332" s="86">
        <v>0</v>
      </c>
      <c r="Y332" s="86">
        <v>0</v>
      </c>
      <c r="Z332" s="86">
        <v>0</v>
      </c>
      <c r="AA332" s="86">
        <v>0</v>
      </c>
      <c r="AB332" s="86">
        <v>0</v>
      </c>
      <c r="AC332" s="86">
        <v>0</v>
      </c>
      <c r="AD332" s="86">
        <v>0</v>
      </c>
      <c r="AE332" s="86">
        <v>0</v>
      </c>
      <c r="AF332" s="86">
        <v>0</v>
      </c>
      <c r="AG332" s="86">
        <v>0</v>
      </c>
      <c r="AH332" s="79">
        <v>1</v>
      </c>
      <c r="AI332" s="92">
        <f t="shared" si="5"/>
        <v>0</v>
      </c>
    </row>
    <row r="333" spans="1:35">
      <c r="A333" s="51" t="s">
        <v>468</v>
      </c>
      <c r="B333" s="86">
        <v>0</v>
      </c>
      <c r="C333" s="86">
        <v>0</v>
      </c>
      <c r="D333" s="86">
        <v>0</v>
      </c>
      <c r="E333" s="85">
        <v>0</v>
      </c>
      <c r="F333" s="86">
        <v>0</v>
      </c>
      <c r="G333" s="86">
        <v>0</v>
      </c>
      <c r="H333" s="86">
        <v>0</v>
      </c>
      <c r="I333" s="86">
        <v>0</v>
      </c>
      <c r="J333" s="86">
        <v>0</v>
      </c>
      <c r="K333" s="86">
        <v>0</v>
      </c>
      <c r="L333" s="86">
        <v>0</v>
      </c>
      <c r="M333" s="86">
        <v>0</v>
      </c>
      <c r="N333" s="86">
        <v>0</v>
      </c>
      <c r="O333" s="86">
        <v>0</v>
      </c>
      <c r="P333" s="86">
        <v>0</v>
      </c>
      <c r="Q333" s="86">
        <v>0</v>
      </c>
      <c r="R333" s="86">
        <v>0</v>
      </c>
      <c r="S333" s="86">
        <v>0</v>
      </c>
      <c r="T333" s="86">
        <v>0</v>
      </c>
      <c r="U333" s="86">
        <v>0</v>
      </c>
      <c r="V333" s="140">
        <v>0</v>
      </c>
      <c r="W333" s="86">
        <v>0</v>
      </c>
      <c r="X333" s="86">
        <v>0</v>
      </c>
      <c r="Y333" s="86">
        <v>0</v>
      </c>
      <c r="Z333" s="86">
        <v>0</v>
      </c>
      <c r="AA333" s="86">
        <v>0</v>
      </c>
      <c r="AB333" s="86">
        <v>0</v>
      </c>
      <c r="AC333" s="86">
        <v>0</v>
      </c>
      <c r="AD333" s="86">
        <v>0</v>
      </c>
      <c r="AE333" s="86">
        <v>0</v>
      </c>
      <c r="AF333" s="86">
        <v>0</v>
      </c>
      <c r="AG333" s="86">
        <v>0</v>
      </c>
      <c r="AH333" s="79">
        <v>1</v>
      </c>
      <c r="AI333" s="92">
        <f t="shared" si="5"/>
        <v>0</v>
      </c>
    </row>
    <row r="334" spans="1:35" ht="22.5">
      <c r="A334" s="51" t="s">
        <v>469</v>
      </c>
      <c r="B334" s="86">
        <v>9</v>
      </c>
      <c r="C334" s="86">
        <v>0</v>
      </c>
      <c r="D334" s="86">
        <v>86</v>
      </c>
      <c r="E334" s="85">
        <v>88</v>
      </c>
      <c r="F334" s="86">
        <v>1871694</v>
      </c>
      <c r="G334" s="86">
        <v>1800128</v>
      </c>
      <c r="H334" s="86">
        <v>189227</v>
      </c>
      <c r="I334" s="86">
        <v>49683.899999999994</v>
      </c>
      <c r="J334" s="86">
        <v>-77683</v>
      </c>
      <c r="K334" s="86">
        <v>2009307</v>
      </c>
      <c r="L334" s="86">
        <v>1741551</v>
      </c>
      <c r="M334" s="86">
        <v>1668888</v>
      </c>
      <c r="N334" s="86">
        <v>2110135</v>
      </c>
      <c r="O334" s="86">
        <v>142557</v>
      </c>
      <c r="P334" s="86">
        <v>56143</v>
      </c>
      <c r="Q334" s="86">
        <v>0</v>
      </c>
      <c r="R334" s="86">
        <v>0</v>
      </c>
      <c r="S334" s="86">
        <v>-87156</v>
      </c>
      <c r="T334" s="86">
        <v>39978</v>
      </c>
      <c r="U334" s="86">
        <v>0</v>
      </c>
      <c r="V334" s="140">
        <v>0</v>
      </c>
      <c r="W334" s="86">
        <v>-9473</v>
      </c>
      <c r="X334" s="86">
        <v>0</v>
      </c>
      <c r="Y334" s="86">
        <v>77683</v>
      </c>
      <c r="Z334" s="86">
        <v>0</v>
      </c>
      <c r="AA334" s="86">
        <v>0</v>
      </c>
      <c r="AB334" s="86">
        <v>-9473</v>
      </c>
      <c r="AC334" s="86">
        <v>-9473</v>
      </c>
      <c r="AD334" s="86">
        <v>-9473</v>
      </c>
      <c r="AE334" s="86">
        <v>-9473</v>
      </c>
      <c r="AF334" s="86">
        <v>-9473</v>
      </c>
      <c r="AG334" s="86">
        <v>-30318</v>
      </c>
      <c r="AH334" s="79">
        <v>9.1999999999999993</v>
      </c>
      <c r="AI334" s="92">
        <f t="shared" si="5"/>
        <v>71566</v>
      </c>
    </row>
    <row r="335" spans="1:35" ht="22.5">
      <c r="A335" s="51" t="s">
        <v>470</v>
      </c>
      <c r="B335" s="86">
        <v>0</v>
      </c>
      <c r="C335" s="86">
        <v>0</v>
      </c>
      <c r="D335" s="86">
        <v>7</v>
      </c>
      <c r="E335" s="85">
        <v>7</v>
      </c>
      <c r="F335" s="86">
        <v>7734</v>
      </c>
      <c r="G335" s="86">
        <v>7624</v>
      </c>
      <c r="H335" s="86">
        <v>708</v>
      </c>
      <c r="I335" s="86">
        <v>0</v>
      </c>
      <c r="J335" s="86">
        <v>-598</v>
      </c>
      <c r="K335" s="86">
        <v>8779</v>
      </c>
      <c r="L335" s="86">
        <v>6751</v>
      </c>
      <c r="M335" s="86">
        <v>6282</v>
      </c>
      <c r="N335" s="86">
        <v>9496</v>
      </c>
      <c r="O335" s="86">
        <v>519</v>
      </c>
      <c r="P335" s="86">
        <v>238</v>
      </c>
      <c r="Q335" s="86">
        <v>0</v>
      </c>
      <c r="R335" s="86">
        <v>0</v>
      </c>
      <c r="S335" s="86">
        <v>-647</v>
      </c>
      <c r="T335" s="86">
        <v>0</v>
      </c>
      <c r="U335" s="86">
        <v>0</v>
      </c>
      <c r="V335" s="140">
        <v>0</v>
      </c>
      <c r="W335" s="86">
        <v>-49</v>
      </c>
      <c r="X335" s="86">
        <v>0</v>
      </c>
      <c r="Y335" s="86">
        <v>598</v>
      </c>
      <c r="Z335" s="86">
        <v>0</v>
      </c>
      <c r="AA335" s="86">
        <v>0</v>
      </c>
      <c r="AB335" s="86">
        <v>-49</v>
      </c>
      <c r="AC335" s="86">
        <v>-49</v>
      </c>
      <c r="AD335" s="86">
        <v>-49</v>
      </c>
      <c r="AE335" s="86">
        <v>-49</v>
      </c>
      <c r="AF335" s="86">
        <v>-49</v>
      </c>
      <c r="AG335" s="86">
        <v>-353</v>
      </c>
      <c r="AH335" s="79">
        <v>13.3</v>
      </c>
      <c r="AI335" s="92">
        <f t="shared" si="5"/>
        <v>110</v>
      </c>
    </row>
    <row r="336" spans="1:35">
      <c r="A336" s="51" t="s">
        <v>471</v>
      </c>
      <c r="B336" s="86">
        <v>0</v>
      </c>
      <c r="C336" s="86">
        <v>0</v>
      </c>
      <c r="D336" s="86">
        <v>0</v>
      </c>
      <c r="E336" s="85">
        <v>0</v>
      </c>
      <c r="F336" s="86">
        <v>0</v>
      </c>
      <c r="G336" s="86">
        <v>0</v>
      </c>
      <c r="H336" s="86">
        <v>0</v>
      </c>
      <c r="I336" s="86">
        <v>0</v>
      </c>
      <c r="J336" s="86">
        <v>0</v>
      </c>
      <c r="K336" s="86">
        <v>0</v>
      </c>
      <c r="L336" s="86">
        <v>0</v>
      </c>
      <c r="M336" s="86">
        <v>0</v>
      </c>
      <c r="N336" s="86">
        <v>0</v>
      </c>
      <c r="O336" s="86">
        <v>0</v>
      </c>
      <c r="P336" s="86">
        <v>0</v>
      </c>
      <c r="Q336" s="86">
        <v>0</v>
      </c>
      <c r="R336" s="86">
        <v>0</v>
      </c>
      <c r="S336" s="86">
        <v>0</v>
      </c>
      <c r="T336" s="86">
        <v>0</v>
      </c>
      <c r="U336" s="86">
        <v>0</v>
      </c>
      <c r="V336" s="140">
        <v>0</v>
      </c>
      <c r="W336" s="86">
        <v>0</v>
      </c>
      <c r="X336" s="86">
        <v>0</v>
      </c>
      <c r="Y336" s="86">
        <v>0</v>
      </c>
      <c r="Z336" s="86">
        <v>0</v>
      </c>
      <c r="AA336" s="86">
        <v>0</v>
      </c>
      <c r="AB336" s="86">
        <v>0</v>
      </c>
      <c r="AC336" s="86">
        <v>0</v>
      </c>
      <c r="AD336" s="86">
        <v>0</v>
      </c>
      <c r="AE336" s="86">
        <v>0</v>
      </c>
      <c r="AF336" s="86">
        <v>0</v>
      </c>
      <c r="AG336" s="86">
        <v>0</v>
      </c>
      <c r="AH336" s="79">
        <v>1</v>
      </c>
      <c r="AI336" s="92">
        <f t="shared" si="5"/>
        <v>0</v>
      </c>
    </row>
    <row r="337" spans="1:35">
      <c r="A337" s="51" t="s">
        <v>472</v>
      </c>
      <c r="B337" s="86">
        <v>0</v>
      </c>
      <c r="C337" s="86">
        <v>0</v>
      </c>
      <c r="D337" s="86">
        <v>1</v>
      </c>
      <c r="E337" s="85">
        <v>1</v>
      </c>
      <c r="F337" s="86">
        <v>0</v>
      </c>
      <c r="G337" s="86">
        <v>0</v>
      </c>
      <c r="H337" s="86">
        <v>0</v>
      </c>
      <c r="I337" s="86">
        <v>0</v>
      </c>
      <c r="J337" s="86">
        <v>0</v>
      </c>
      <c r="K337" s="86">
        <v>0</v>
      </c>
      <c r="L337" s="86">
        <v>0</v>
      </c>
      <c r="M337" s="86">
        <v>0</v>
      </c>
      <c r="N337" s="86">
        <v>0</v>
      </c>
      <c r="O337" s="86">
        <v>0</v>
      </c>
      <c r="P337" s="86">
        <v>0</v>
      </c>
      <c r="Q337" s="86">
        <v>0</v>
      </c>
      <c r="R337" s="86">
        <v>0</v>
      </c>
      <c r="S337" s="86">
        <v>0</v>
      </c>
      <c r="T337" s="86">
        <v>0</v>
      </c>
      <c r="U337" s="86">
        <v>0</v>
      </c>
      <c r="V337" s="140">
        <v>0</v>
      </c>
      <c r="W337" s="86">
        <v>0</v>
      </c>
      <c r="X337" s="86">
        <v>0</v>
      </c>
      <c r="Y337" s="86">
        <v>0</v>
      </c>
      <c r="Z337" s="86">
        <v>0</v>
      </c>
      <c r="AA337" s="86">
        <v>0</v>
      </c>
      <c r="AB337" s="86">
        <v>0</v>
      </c>
      <c r="AC337" s="86">
        <v>0</v>
      </c>
      <c r="AD337" s="86">
        <v>0</v>
      </c>
      <c r="AE337" s="86">
        <v>0</v>
      </c>
      <c r="AF337" s="86">
        <v>0</v>
      </c>
      <c r="AG337" s="86">
        <v>0</v>
      </c>
      <c r="AH337" s="79">
        <v>3.2</v>
      </c>
      <c r="AI337" s="92">
        <f t="shared" si="5"/>
        <v>0</v>
      </c>
    </row>
    <row r="338" spans="1:35">
      <c r="A338" s="51" t="s">
        <v>473</v>
      </c>
      <c r="B338" s="86">
        <v>0</v>
      </c>
      <c r="C338" s="86">
        <v>0</v>
      </c>
      <c r="D338" s="86">
        <v>7</v>
      </c>
      <c r="E338" s="85">
        <v>7</v>
      </c>
      <c r="F338" s="86">
        <v>9151</v>
      </c>
      <c r="G338" s="86">
        <v>8023</v>
      </c>
      <c r="H338" s="86">
        <v>1380</v>
      </c>
      <c r="I338" s="86">
        <v>152.41999999999993</v>
      </c>
      <c r="J338" s="86">
        <v>-252</v>
      </c>
      <c r="K338" s="86">
        <v>9614</v>
      </c>
      <c r="L338" s="86">
        <v>8691</v>
      </c>
      <c r="M338" s="86">
        <v>8356</v>
      </c>
      <c r="N338" s="86">
        <v>10009</v>
      </c>
      <c r="O338" s="86">
        <v>1158</v>
      </c>
      <c r="P338" s="86">
        <v>268</v>
      </c>
      <c r="Q338" s="86">
        <v>0</v>
      </c>
      <c r="R338" s="86">
        <v>0</v>
      </c>
      <c r="S338" s="86">
        <v>-298</v>
      </c>
      <c r="T338" s="86">
        <v>0</v>
      </c>
      <c r="U338" s="86">
        <v>0</v>
      </c>
      <c r="V338" s="140">
        <v>0</v>
      </c>
      <c r="W338" s="86">
        <v>-46</v>
      </c>
      <c r="X338" s="86">
        <v>0</v>
      </c>
      <c r="Y338" s="86">
        <v>252</v>
      </c>
      <c r="Z338" s="86">
        <v>0</v>
      </c>
      <c r="AA338" s="86">
        <v>0</v>
      </c>
      <c r="AB338" s="86">
        <v>-46</v>
      </c>
      <c r="AC338" s="86">
        <v>-46</v>
      </c>
      <c r="AD338" s="86">
        <v>-46</v>
      </c>
      <c r="AE338" s="86">
        <v>-46</v>
      </c>
      <c r="AF338" s="86">
        <v>-46</v>
      </c>
      <c r="AG338" s="86">
        <v>-22</v>
      </c>
      <c r="AH338" s="79">
        <v>6.5</v>
      </c>
      <c r="AI338" s="92">
        <f t="shared" si="5"/>
        <v>1128</v>
      </c>
    </row>
    <row r="339" spans="1:35">
      <c r="A339" s="51" t="s">
        <v>474</v>
      </c>
      <c r="B339" s="86">
        <v>0</v>
      </c>
      <c r="C339" s="86">
        <v>0</v>
      </c>
      <c r="D339" s="86">
        <v>91</v>
      </c>
      <c r="E339" s="85">
        <v>92</v>
      </c>
      <c r="F339" s="86">
        <v>102595</v>
      </c>
      <c r="G339" s="86">
        <v>90365</v>
      </c>
      <c r="H339" s="86">
        <v>17373</v>
      </c>
      <c r="I339" s="86">
        <v>739.89000000000055</v>
      </c>
      <c r="J339" s="86">
        <v>-5143</v>
      </c>
      <c r="K339" s="86">
        <v>111617</v>
      </c>
      <c r="L339" s="86">
        <v>94184</v>
      </c>
      <c r="M339" s="86">
        <v>89147</v>
      </c>
      <c r="N339" s="86">
        <v>118903</v>
      </c>
      <c r="O339" s="86">
        <v>14878</v>
      </c>
      <c r="P339" s="86">
        <v>3073</v>
      </c>
      <c r="Q339" s="86">
        <v>0</v>
      </c>
      <c r="R339" s="86">
        <v>0</v>
      </c>
      <c r="S339" s="86">
        <v>-5721</v>
      </c>
      <c r="T339" s="86">
        <v>0</v>
      </c>
      <c r="U339" s="86">
        <v>0</v>
      </c>
      <c r="V339" s="140">
        <v>0</v>
      </c>
      <c r="W339" s="86">
        <v>-578</v>
      </c>
      <c r="X339" s="86">
        <v>0</v>
      </c>
      <c r="Y339" s="86">
        <v>5143</v>
      </c>
      <c r="Z339" s="86">
        <v>0</v>
      </c>
      <c r="AA339" s="86">
        <v>0</v>
      </c>
      <c r="AB339" s="86">
        <v>-578</v>
      </c>
      <c r="AC339" s="86">
        <v>-578</v>
      </c>
      <c r="AD339" s="86">
        <v>-578</v>
      </c>
      <c r="AE339" s="86">
        <v>-578</v>
      </c>
      <c r="AF339" s="86">
        <v>-578</v>
      </c>
      <c r="AG339" s="86">
        <v>-2253</v>
      </c>
      <c r="AH339" s="79">
        <v>9.9</v>
      </c>
      <c r="AI339" s="92">
        <f t="shared" si="5"/>
        <v>12230</v>
      </c>
    </row>
    <row r="340" spans="1:35">
      <c r="A340" s="51" t="s">
        <v>475</v>
      </c>
      <c r="B340" s="86">
        <v>0</v>
      </c>
      <c r="C340" s="86">
        <v>0</v>
      </c>
      <c r="D340" s="86">
        <v>14</v>
      </c>
      <c r="E340" s="85">
        <v>14</v>
      </c>
      <c r="F340" s="86">
        <v>22936</v>
      </c>
      <c r="G340" s="86">
        <v>19858</v>
      </c>
      <c r="H340" s="86">
        <v>4362</v>
      </c>
      <c r="I340" s="86">
        <v>0</v>
      </c>
      <c r="J340" s="86">
        <v>-1284</v>
      </c>
      <c r="K340" s="86">
        <v>25218</v>
      </c>
      <c r="L340" s="86">
        <v>20785</v>
      </c>
      <c r="M340" s="86">
        <v>19662</v>
      </c>
      <c r="N340" s="86">
        <v>26770</v>
      </c>
      <c r="O340" s="86">
        <v>3817</v>
      </c>
      <c r="P340" s="86">
        <v>691</v>
      </c>
      <c r="Q340" s="86">
        <v>0</v>
      </c>
      <c r="R340" s="86">
        <v>0</v>
      </c>
      <c r="S340" s="86">
        <v>-1430</v>
      </c>
      <c r="T340" s="86">
        <v>0</v>
      </c>
      <c r="U340" s="86">
        <v>0</v>
      </c>
      <c r="V340" s="140">
        <v>0</v>
      </c>
      <c r="W340" s="86">
        <v>-146</v>
      </c>
      <c r="X340" s="86">
        <v>0</v>
      </c>
      <c r="Y340" s="86">
        <v>1284</v>
      </c>
      <c r="Z340" s="86">
        <v>0</v>
      </c>
      <c r="AA340" s="86">
        <v>0</v>
      </c>
      <c r="AB340" s="86">
        <v>-146</v>
      </c>
      <c r="AC340" s="86">
        <v>-146</v>
      </c>
      <c r="AD340" s="86">
        <v>-146</v>
      </c>
      <c r="AE340" s="86">
        <v>-146</v>
      </c>
      <c r="AF340" s="86">
        <v>-146</v>
      </c>
      <c r="AG340" s="86">
        <v>-554</v>
      </c>
      <c r="AH340" s="79">
        <v>9.8000000000000007</v>
      </c>
      <c r="AI340" s="92">
        <f t="shared" si="5"/>
        <v>3078</v>
      </c>
    </row>
    <row r="341" spans="1:35">
      <c r="A341" s="51" t="s">
        <v>476</v>
      </c>
      <c r="B341" s="86">
        <v>0</v>
      </c>
      <c r="C341" s="86">
        <v>0</v>
      </c>
      <c r="D341" s="86">
        <v>0</v>
      </c>
      <c r="E341" s="85">
        <v>0</v>
      </c>
      <c r="F341" s="86">
        <v>0</v>
      </c>
      <c r="G341" s="86">
        <v>0</v>
      </c>
      <c r="H341" s="86">
        <v>0</v>
      </c>
      <c r="I341" s="86">
        <v>0</v>
      </c>
      <c r="J341" s="86">
        <v>0</v>
      </c>
      <c r="K341" s="86">
        <v>0</v>
      </c>
      <c r="L341" s="86">
        <v>0</v>
      </c>
      <c r="M341" s="86">
        <v>0</v>
      </c>
      <c r="N341" s="86">
        <v>0</v>
      </c>
      <c r="O341" s="86">
        <v>0</v>
      </c>
      <c r="P341" s="86">
        <v>0</v>
      </c>
      <c r="Q341" s="86">
        <v>0</v>
      </c>
      <c r="R341" s="86">
        <v>0</v>
      </c>
      <c r="S341" s="86">
        <v>0</v>
      </c>
      <c r="T341" s="86">
        <v>0</v>
      </c>
      <c r="U341" s="86">
        <v>0</v>
      </c>
      <c r="V341" s="140">
        <v>0</v>
      </c>
      <c r="W341" s="86">
        <v>0</v>
      </c>
      <c r="X341" s="86">
        <v>0</v>
      </c>
      <c r="Y341" s="86">
        <v>0</v>
      </c>
      <c r="Z341" s="86">
        <v>0</v>
      </c>
      <c r="AA341" s="86">
        <v>0</v>
      </c>
      <c r="AB341" s="86">
        <v>0</v>
      </c>
      <c r="AC341" s="86">
        <v>0</v>
      </c>
      <c r="AD341" s="86">
        <v>0</v>
      </c>
      <c r="AE341" s="86">
        <v>0</v>
      </c>
      <c r="AF341" s="86">
        <v>0</v>
      </c>
      <c r="AG341" s="86">
        <v>0</v>
      </c>
      <c r="AH341" s="79">
        <v>1</v>
      </c>
      <c r="AI341" s="92">
        <f t="shared" si="5"/>
        <v>0</v>
      </c>
    </row>
    <row r="342" spans="1:35">
      <c r="A342" s="51" t="s">
        <v>477</v>
      </c>
      <c r="B342" s="86">
        <v>0</v>
      </c>
      <c r="C342" s="86">
        <v>0</v>
      </c>
      <c r="D342" s="86">
        <v>17</v>
      </c>
      <c r="E342" s="85">
        <v>17</v>
      </c>
      <c r="F342" s="86">
        <v>4740</v>
      </c>
      <c r="G342" s="86">
        <v>2890</v>
      </c>
      <c r="H342" s="86">
        <v>2300</v>
      </c>
      <c r="I342" s="86">
        <v>131.22999999999996</v>
      </c>
      <c r="J342" s="86">
        <v>-450</v>
      </c>
      <c r="K342" s="86">
        <v>5578</v>
      </c>
      <c r="L342" s="86">
        <v>4035</v>
      </c>
      <c r="M342" s="86">
        <v>3601</v>
      </c>
      <c r="N342" s="86">
        <v>6237</v>
      </c>
      <c r="O342" s="86">
        <v>2212</v>
      </c>
      <c r="P342" s="86">
        <v>149</v>
      </c>
      <c r="Q342" s="86">
        <v>0</v>
      </c>
      <c r="R342" s="86">
        <v>0</v>
      </c>
      <c r="S342" s="86">
        <v>-511</v>
      </c>
      <c r="T342" s="86">
        <v>0</v>
      </c>
      <c r="U342" s="86">
        <v>0</v>
      </c>
      <c r="V342" s="140">
        <v>0</v>
      </c>
      <c r="W342" s="86">
        <v>-61</v>
      </c>
      <c r="X342" s="86">
        <v>0</v>
      </c>
      <c r="Y342" s="86">
        <v>450</v>
      </c>
      <c r="Z342" s="86">
        <v>0</v>
      </c>
      <c r="AA342" s="86">
        <v>0</v>
      </c>
      <c r="AB342" s="86">
        <v>-61</v>
      </c>
      <c r="AC342" s="86">
        <v>-61</v>
      </c>
      <c r="AD342" s="86">
        <v>-61</v>
      </c>
      <c r="AE342" s="86">
        <v>-61</v>
      </c>
      <c r="AF342" s="86">
        <v>-61</v>
      </c>
      <c r="AG342" s="86">
        <v>-145</v>
      </c>
      <c r="AH342" s="79">
        <v>8.4</v>
      </c>
      <c r="AI342" s="92">
        <f t="shared" si="5"/>
        <v>1850</v>
      </c>
    </row>
    <row r="343" spans="1:35" ht="22.5">
      <c r="A343" s="51" t="s">
        <v>478</v>
      </c>
      <c r="B343" s="86">
        <v>0</v>
      </c>
      <c r="C343" s="86">
        <v>0</v>
      </c>
      <c r="D343" s="86">
        <v>0</v>
      </c>
      <c r="E343" s="85">
        <v>0</v>
      </c>
      <c r="F343" s="86">
        <v>0</v>
      </c>
      <c r="G343" s="86">
        <v>0</v>
      </c>
      <c r="H343" s="86">
        <v>0</v>
      </c>
      <c r="I343" s="86">
        <v>0</v>
      </c>
      <c r="J343" s="86">
        <v>0</v>
      </c>
      <c r="K343" s="86">
        <v>0</v>
      </c>
      <c r="L343" s="86">
        <v>0</v>
      </c>
      <c r="M343" s="86">
        <v>0</v>
      </c>
      <c r="N343" s="86">
        <v>0</v>
      </c>
      <c r="O343" s="86">
        <v>0</v>
      </c>
      <c r="P343" s="86">
        <v>0</v>
      </c>
      <c r="Q343" s="86">
        <v>0</v>
      </c>
      <c r="R343" s="86">
        <v>0</v>
      </c>
      <c r="S343" s="86">
        <v>0</v>
      </c>
      <c r="T343" s="86">
        <v>0</v>
      </c>
      <c r="U343" s="86">
        <v>0</v>
      </c>
      <c r="V343" s="140">
        <v>0</v>
      </c>
      <c r="W343" s="86">
        <v>0</v>
      </c>
      <c r="X343" s="86">
        <v>0</v>
      </c>
      <c r="Y343" s="86">
        <v>0</v>
      </c>
      <c r="Z343" s="86">
        <v>0</v>
      </c>
      <c r="AA343" s="86">
        <v>0</v>
      </c>
      <c r="AB343" s="86">
        <v>0</v>
      </c>
      <c r="AC343" s="86">
        <v>0</v>
      </c>
      <c r="AD343" s="86">
        <v>0</v>
      </c>
      <c r="AE343" s="86">
        <v>0</v>
      </c>
      <c r="AF343" s="86">
        <v>0</v>
      </c>
      <c r="AG343" s="86">
        <v>0</v>
      </c>
      <c r="AH343" s="79">
        <v>1</v>
      </c>
      <c r="AI343" s="92">
        <f t="shared" si="5"/>
        <v>0</v>
      </c>
    </row>
    <row r="344" spans="1:35">
      <c r="A344" s="51" t="s">
        <v>479</v>
      </c>
      <c r="B344" s="86">
        <v>0</v>
      </c>
      <c r="C344" s="86">
        <v>0</v>
      </c>
      <c r="D344" s="86">
        <v>2</v>
      </c>
      <c r="E344" s="85">
        <v>7</v>
      </c>
      <c r="F344" s="86">
        <v>14747</v>
      </c>
      <c r="G344" s="86">
        <v>13974</v>
      </c>
      <c r="H344" s="86">
        <v>1072</v>
      </c>
      <c r="I344" s="86">
        <v>31.019999999999982</v>
      </c>
      <c r="J344" s="86">
        <v>-299</v>
      </c>
      <c r="K344" s="86">
        <v>15291</v>
      </c>
      <c r="L344" s="86">
        <v>14132</v>
      </c>
      <c r="M344" s="86">
        <v>13594</v>
      </c>
      <c r="N344" s="86">
        <v>16014</v>
      </c>
      <c r="O344" s="86">
        <v>709</v>
      </c>
      <c r="P344" s="86">
        <v>429</v>
      </c>
      <c r="Q344" s="86">
        <v>0</v>
      </c>
      <c r="R344" s="86">
        <v>0</v>
      </c>
      <c r="S344" s="86">
        <v>-365</v>
      </c>
      <c r="T344" s="86">
        <v>0</v>
      </c>
      <c r="U344" s="86">
        <v>0</v>
      </c>
      <c r="V344" s="140">
        <v>0</v>
      </c>
      <c r="W344" s="86">
        <v>-66</v>
      </c>
      <c r="X344" s="86">
        <v>0</v>
      </c>
      <c r="Y344" s="86">
        <v>299</v>
      </c>
      <c r="Z344" s="86">
        <v>0</v>
      </c>
      <c r="AA344" s="86">
        <v>0</v>
      </c>
      <c r="AB344" s="86">
        <v>-66</v>
      </c>
      <c r="AC344" s="86">
        <v>-66</v>
      </c>
      <c r="AD344" s="86">
        <v>-66</v>
      </c>
      <c r="AE344" s="86">
        <v>-66</v>
      </c>
      <c r="AF344" s="86">
        <v>-35</v>
      </c>
      <c r="AG344" s="86">
        <v>0</v>
      </c>
      <c r="AH344" s="79">
        <v>5.5</v>
      </c>
      <c r="AI344" s="92">
        <f t="shared" si="5"/>
        <v>773</v>
      </c>
    </row>
    <row r="345" spans="1:35">
      <c r="A345" s="51" t="s">
        <v>480</v>
      </c>
      <c r="B345" s="86">
        <v>0</v>
      </c>
      <c r="C345" s="86">
        <v>0</v>
      </c>
      <c r="D345" s="86">
        <v>0</v>
      </c>
      <c r="E345" s="85">
        <v>0</v>
      </c>
      <c r="F345" s="86">
        <v>0</v>
      </c>
      <c r="G345" s="86">
        <v>0</v>
      </c>
      <c r="H345" s="86">
        <v>0</v>
      </c>
      <c r="I345" s="86">
        <v>0</v>
      </c>
      <c r="J345" s="86">
        <v>0</v>
      </c>
      <c r="K345" s="86">
        <v>0</v>
      </c>
      <c r="L345" s="86">
        <v>0</v>
      </c>
      <c r="M345" s="86">
        <v>0</v>
      </c>
      <c r="N345" s="86">
        <v>0</v>
      </c>
      <c r="O345" s="86">
        <v>0</v>
      </c>
      <c r="P345" s="86">
        <v>0</v>
      </c>
      <c r="Q345" s="86">
        <v>0</v>
      </c>
      <c r="R345" s="86">
        <v>0</v>
      </c>
      <c r="S345" s="86">
        <v>0</v>
      </c>
      <c r="T345" s="86">
        <v>0</v>
      </c>
      <c r="U345" s="86">
        <v>0</v>
      </c>
      <c r="V345" s="140">
        <v>0</v>
      </c>
      <c r="W345" s="86">
        <v>0</v>
      </c>
      <c r="X345" s="86">
        <v>0</v>
      </c>
      <c r="Y345" s="86">
        <v>0</v>
      </c>
      <c r="Z345" s="86">
        <v>0</v>
      </c>
      <c r="AA345" s="86">
        <v>0</v>
      </c>
      <c r="AB345" s="86">
        <v>0</v>
      </c>
      <c r="AC345" s="86">
        <v>0</v>
      </c>
      <c r="AD345" s="86">
        <v>0</v>
      </c>
      <c r="AE345" s="86">
        <v>0</v>
      </c>
      <c r="AF345" s="86">
        <v>0</v>
      </c>
      <c r="AG345" s="86">
        <v>0</v>
      </c>
      <c r="AH345" s="79">
        <v>1</v>
      </c>
      <c r="AI345" s="92">
        <f t="shared" si="5"/>
        <v>0</v>
      </c>
    </row>
    <row r="346" spans="1:35">
      <c r="A346" s="51" t="s">
        <v>481</v>
      </c>
      <c r="B346" s="86">
        <v>0</v>
      </c>
      <c r="C346" s="86">
        <v>0</v>
      </c>
      <c r="D346" s="86">
        <v>66</v>
      </c>
      <c r="E346" s="85">
        <v>69</v>
      </c>
      <c r="F346" s="86">
        <v>54230</v>
      </c>
      <c r="G346" s="86">
        <v>46384</v>
      </c>
      <c r="H346" s="86">
        <v>9629</v>
      </c>
      <c r="I346" s="86">
        <v>1036.29</v>
      </c>
      <c r="J346" s="86">
        <v>-1783</v>
      </c>
      <c r="K346" s="86">
        <v>57430</v>
      </c>
      <c r="L346" s="86">
        <v>51295</v>
      </c>
      <c r="M346" s="86">
        <v>49073</v>
      </c>
      <c r="N346" s="86">
        <v>60388</v>
      </c>
      <c r="O346" s="86">
        <v>8264</v>
      </c>
      <c r="P346" s="86">
        <v>1596</v>
      </c>
      <c r="Q346" s="86">
        <v>0</v>
      </c>
      <c r="R346" s="86">
        <v>0</v>
      </c>
      <c r="S346" s="86">
        <v>-2014</v>
      </c>
      <c r="T346" s="86">
        <v>0</v>
      </c>
      <c r="U346" s="86">
        <v>0</v>
      </c>
      <c r="V346" s="140">
        <v>0</v>
      </c>
      <c r="W346" s="86">
        <v>-231</v>
      </c>
      <c r="X346" s="86">
        <v>0</v>
      </c>
      <c r="Y346" s="86">
        <v>1783</v>
      </c>
      <c r="Z346" s="86">
        <v>0</v>
      </c>
      <c r="AA346" s="86">
        <v>0</v>
      </c>
      <c r="AB346" s="86">
        <v>-231</v>
      </c>
      <c r="AC346" s="86">
        <v>-231</v>
      </c>
      <c r="AD346" s="86">
        <v>-231</v>
      </c>
      <c r="AE346" s="86">
        <v>-231</v>
      </c>
      <c r="AF346" s="86">
        <v>-231</v>
      </c>
      <c r="AG346" s="86">
        <v>-628</v>
      </c>
      <c r="AH346" s="79">
        <v>8.6999999999999993</v>
      </c>
      <c r="AI346" s="92">
        <f t="shared" si="5"/>
        <v>7846</v>
      </c>
    </row>
    <row r="347" spans="1:35">
      <c r="A347" s="51" t="s">
        <v>482</v>
      </c>
      <c r="B347" s="86">
        <v>0</v>
      </c>
      <c r="C347" s="86">
        <v>0</v>
      </c>
      <c r="D347" s="86">
        <v>0</v>
      </c>
      <c r="E347" s="85">
        <v>0</v>
      </c>
      <c r="F347" s="86">
        <v>0</v>
      </c>
      <c r="G347" s="86">
        <v>0</v>
      </c>
      <c r="H347" s="86">
        <v>0</v>
      </c>
      <c r="I347" s="86">
        <v>0</v>
      </c>
      <c r="J347" s="86">
        <v>0</v>
      </c>
      <c r="K347" s="86">
        <v>0</v>
      </c>
      <c r="L347" s="86">
        <v>0</v>
      </c>
      <c r="M347" s="86">
        <v>0</v>
      </c>
      <c r="N347" s="86">
        <v>0</v>
      </c>
      <c r="O347" s="86">
        <v>0</v>
      </c>
      <c r="P347" s="86">
        <v>0</v>
      </c>
      <c r="Q347" s="86">
        <v>0</v>
      </c>
      <c r="R347" s="86">
        <v>0</v>
      </c>
      <c r="S347" s="86">
        <v>0</v>
      </c>
      <c r="T347" s="86">
        <v>0</v>
      </c>
      <c r="U347" s="86">
        <v>0</v>
      </c>
      <c r="V347" s="140">
        <v>0</v>
      </c>
      <c r="W347" s="86">
        <v>0</v>
      </c>
      <c r="X347" s="86">
        <v>0</v>
      </c>
      <c r="Y347" s="86">
        <v>0</v>
      </c>
      <c r="Z347" s="86">
        <v>0</v>
      </c>
      <c r="AA347" s="86">
        <v>0</v>
      </c>
      <c r="AB347" s="86">
        <v>0</v>
      </c>
      <c r="AC347" s="86">
        <v>0</v>
      </c>
      <c r="AD347" s="86">
        <v>0</v>
      </c>
      <c r="AE347" s="86">
        <v>0</v>
      </c>
      <c r="AF347" s="86">
        <v>0</v>
      </c>
      <c r="AG347" s="86">
        <v>0</v>
      </c>
      <c r="AH347" s="79">
        <v>1</v>
      </c>
      <c r="AI347" s="92">
        <f t="shared" si="5"/>
        <v>0</v>
      </c>
    </row>
    <row r="348" spans="1:35">
      <c r="A348" s="51" t="s">
        <v>483</v>
      </c>
      <c r="B348" s="86">
        <v>0</v>
      </c>
      <c r="C348" s="86">
        <v>0</v>
      </c>
      <c r="D348" s="86">
        <v>0</v>
      </c>
      <c r="E348" s="85">
        <v>0</v>
      </c>
      <c r="F348" s="86">
        <v>0</v>
      </c>
      <c r="G348" s="86">
        <v>0</v>
      </c>
      <c r="H348" s="86">
        <v>0</v>
      </c>
      <c r="I348" s="86">
        <v>0</v>
      </c>
      <c r="J348" s="86">
        <v>0</v>
      </c>
      <c r="K348" s="86">
        <v>0</v>
      </c>
      <c r="L348" s="86">
        <v>0</v>
      </c>
      <c r="M348" s="86">
        <v>0</v>
      </c>
      <c r="N348" s="86">
        <v>0</v>
      </c>
      <c r="O348" s="86">
        <v>0</v>
      </c>
      <c r="P348" s="86">
        <v>0</v>
      </c>
      <c r="Q348" s="86">
        <v>0</v>
      </c>
      <c r="R348" s="86">
        <v>0</v>
      </c>
      <c r="S348" s="86">
        <v>0</v>
      </c>
      <c r="T348" s="86">
        <v>0</v>
      </c>
      <c r="U348" s="86">
        <v>0</v>
      </c>
      <c r="V348" s="140">
        <v>0</v>
      </c>
      <c r="W348" s="86">
        <v>0</v>
      </c>
      <c r="X348" s="86">
        <v>0</v>
      </c>
      <c r="Y348" s="86">
        <v>0</v>
      </c>
      <c r="Z348" s="86">
        <v>0</v>
      </c>
      <c r="AA348" s="86">
        <v>0</v>
      </c>
      <c r="AB348" s="86">
        <v>0</v>
      </c>
      <c r="AC348" s="86">
        <v>0</v>
      </c>
      <c r="AD348" s="86">
        <v>0</v>
      </c>
      <c r="AE348" s="86">
        <v>0</v>
      </c>
      <c r="AF348" s="86">
        <v>0</v>
      </c>
      <c r="AG348" s="86">
        <v>0</v>
      </c>
      <c r="AH348" s="79">
        <v>1</v>
      </c>
      <c r="AI348" s="92">
        <f t="shared" si="5"/>
        <v>0</v>
      </c>
    </row>
    <row r="349" spans="1:35">
      <c r="A349" s="51" t="s">
        <v>484</v>
      </c>
      <c r="B349" s="86">
        <v>0</v>
      </c>
      <c r="C349" s="86">
        <v>0</v>
      </c>
      <c r="D349" s="86">
        <v>0</v>
      </c>
      <c r="E349" s="85">
        <v>0</v>
      </c>
      <c r="F349" s="86">
        <v>0</v>
      </c>
      <c r="G349" s="86">
        <v>0</v>
      </c>
      <c r="H349" s="86">
        <v>0</v>
      </c>
      <c r="I349" s="86">
        <v>0</v>
      </c>
      <c r="J349" s="86">
        <v>0</v>
      </c>
      <c r="K349" s="86">
        <v>0</v>
      </c>
      <c r="L349" s="86">
        <v>0</v>
      </c>
      <c r="M349" s="86">
        <v>0</v>
      </c>
      <c r="N349" s="86">
        <v>0</v>
      </c>
      <c r="O349" s="86">
        <v>0</v>
      </c>
      <c r="P349" s="86">
        <v>0</v>
      </c>
      <c r="Q349" s="86">
        <v>0</v>
      </c>
      <c r="R349" s="86">
        <v>0</v>
      </c>
      <c r="S349" s="86">
        <v>0</v>
      </c>
      <c r="T349" s="86">
        <v>0</v>
      </c>
      <c r="U349" s="86">
        <v>0</v>
      </c>
      <c r="V349" s="140">
        <v>0</v>
      </c>
      <c r="W349" s="86">
        <v>0</v>
      </c>
      <c r="X349" s="86">
        <v>0</v>
      </c>
      <c r="Y349" s="86">
        <v>0</v>
      </c>
      <c r="Z349" s="86">
        <v>0</v>
      </c>
      <c r="AA349" s="86">
        <v>0</v>
      </c>
      <c r="AB349" s="86">
        <v>0</v>
      </c>
      <c r="AC349" s="86">
        <v>0</v>
      </c>
      <c r="AD349" s="86">
        <v>0</v>
      </c>
      <c r="AE349" s="86">
        <v>0</v>
      </c>
      <c r="AF349" s="86">
        <v>0</v>
      </c>
      <c r="AG349" s="86">
        <v>0</v>
      </c>
      <c r="AH349" s="79">
        <v>1</v>
      </c>
      <c r="AI349" s="92">
        <f t="shared" si="5"/>
        <v>0</v>
      </c>
    </row>
    <row r="350" spans="1:35">
      <c r="A350" s="51" t="s">
        <v>485</v>
      </c>
      <c r="B350" s="86">
        <v>1</v>
      </c>
      <c r="C350" s="86">
        <v>0</v>
      </c>
      <c r="D350" s="86">
        <v>3</v>
      </c>
      <c r="E350" s="85">
        <v>3</v>
      </c>
      <c r="F350" s="86">
        <v>24744</v>
      </c>
      <c r="G350" s="86">
        <v>29071</v>
      </c>
      <c r="H350" s="86">
        <v>1279</v>
      </c>
      <c r="I350" s="86">
        <v>4733.8100000000004</v>
      </c>
      <c r="J350" s="86">
        <v>-840</v>
      </c>
      <c r="K350" s="86">
        <v>26270</v>
      </c>
      <c r="L350" s="86">
        <v>23251</v>
      </c>
      <c r="M350" s="86">
        <v>22572</v>
      </c>
      <c r="N350" s="86">
        <v>27203</v>
      </c>
      <c r="O350" s="86">
        <v>602</v>
      </c>
      <c r="P350" s="86">
        <v>797</v>
      </c>
      <c r="Q350" s="86">
        <v>0</v>
      </c>
      <c r="R350" s="86">
        <v>0</v>
      </c>
      <c r="S350" s="86">
        <v>-960</v>
      </c>
      <c r="T350" s="86">
        <v>4766</v>
      </c>
      <c r="U350" s="86">
        <v>0</v>
      </c>
      <c r="V350" s="140">
        <v>0</v>
      </c>
      <c r="W350" s="86">
        <v>-120</v>
      </c>
      <c r="X350" s="86">
        <v>0</v>
      </c>
      <c r="Y350" s="86">
        <v>840</v>
      </c>
      <c r="Z350" s="86">
        <v>0</v>
      </c>
      <c r="AA350" s="86">
        <v>0</v>
      </c>
      <c r="AB350" s="86">
        <v>-120</v>
      </c>
      <c r="AC350" s="86">
        <v>-120</v>
      </c>
      <c r="AD350" s="86">
        <v>-120</v>
      </c>
      <c r="AE350" s="86">
        <v>-120</v>
      </c>
      <c r="AF350" s="86">
        <v>-120</v>
      </c>
      <c r="AG350" s="86">
        <v>-240</v>
      </c>
      <c r="AH350" s="79">
        <v>8</v>
      </c>
      <c r="AI350" s="92">
        <f t="shared" si="5"/>
        <v>-4327</v>
      </c>
    </row>
    <row r="351" spans="1:35">
      <c r="A351" s="51" t="s">
        <v>486</v>
      </c>
      <c r="B351" s="86">
        <v>0</v>
      </c>
      <c r="C351" s="86">
        <v>0</v>
      </c>
      <c r="D351" s="86">
        <v>0</v>
      </c>
      <c r="E351" s="85">
        <v>0</v>
      </c>
      <c r="F351" s="86">
        <v>0</v>
      </c>
      <c r="G351" s="86">
        <v>0</v>
      </c>
      <c r="H351" s="86">
        <v>0</v>
      </c>
      <c r="I351" s="86">
        <v>0</v>
      </c>
      <c r="J351" s="86">
        <v>0</v>
      </c>
      <c r="K351" s="86">
        <v>0</v>
      </c>
      <c r="L351" s="86">
        <v>0</v>
      </c>
      <c r="M351" s="86">
        <v>0</v>
      </c>
      <c r="N351" s="86">
        <v>0</v>
      </c>
      <c r="O351" s="86">
        <v>0</v>
      </c>
      <c r="P351" s="86">
        <v>0</v>
      </c>
      <c r="Q351" s="86">
        <v>0</v>
      </c>
      <c r="R351" s="86">
        <v>0</v>
      </c>
      <c r="S351" s="86">
        <v>0</v>
      </c>
      <c r="T351" s="86">
        <v>0</v>
      </c>
      <c r="U351" s="86">
        <v>0</v>
      </c>
      <c r="V351" s="140">
        <v>0</v>
      </c>
      <c r="W351" s="86">
        <v>0</v>
      </c>
      <c r="X351" s="86">
        <v>0</v>
      </c>
      <c r="Y351" s="86">
        <v>0</v>
      </c>
      <c r="Z351" s="86">
        <v>0</v>
      </c>
      <c r="AA351" s="86">
        <v>0</v>
      </c>
      <c r="AB351" s="86">
        <v>0</v>
      </c>
      <c r="AC351" s="86">
        <v>0</v>
      </c>
      <c r="AD351" s="86">
        <v>0</v>
      </c>
      <c r="AE351" s="86">
        <v>0</v>
      </c>
      <c r="AF351" s="86">
        <v>0</v>
      </c>
      <c r="AG351" s="86">
        <v>0</v>
      </c>
      <c r="AH351" s="79">
        <v>1</v>
      </c>
      <c r="AI351" s="92">
        <f t="shared" si="5"/>
        <v>0</v>
      </c>
    </row>
    <row r="352" spans="1:35">
      <c r="A352" s="51" t="s">
        <v>487</v>
      </c>
      <c r="B352" s="86">
        <v>0</v>
      </c>
      <c r="C352" s="86">
        <v>0</v>
      </c>
      <c r="D352" s="86">
        <v>0</v>
      </c>
      <c r="E352" s="85">
        <v>0</v>
      </c>
      <c r="F352" s="86">
        <v>0</v>
      </c>
      <c r="G352" s="86">
        <v>0</v>
      </c>
      <c r="H352" s="86">
        <v>0</v>
      </c>
      <c r="I352" s="86">
        <v>0</v>
      </c>
      <c r="J352" s="86">
        <v>0</v>
      </c>
      <c r="K352" s="86">
        <v>0</v>
      </c>
      <c r="L352" s="86">
        <v>0</v>
      </c>
      <c r="M352" s="86">
        <v>0</v>
      </c>
      <c r="N352" s="86">
        <v>0</v>
      </c>
      <c r="O352" s="86">
        <v>0</v>
      </c>
      <c r="P352" s="86">
        <v>0</v>
      </c>
      <c r="Q352" s="86">
        <v>0</v>
      </c>
      <c r="R352" s="86">
        <v>0</v>
      </c>
      <c r="S352" s="86">
        <v>0</v>
      </c>
      <c r="T352" s="86">
        <v>0</v>
      </c>
      <c r="U352" s="86">
        <v>0</v>
      </c>
      <c r="V352" s="140">
        <v>0</v>
      </c>
      <c r="W352" s="86">
        <v>0</v>
      </c>
      <c r="X352" s="86">
        <v>0</v>
      </c>
      <c r="Y352" s="86">
        <v>0</v>
      </c>
      <c r="Z352" s="86">
        <v>0</v>
      </c>
      <c r="AA352" s="86">
        <v>0</v>
      </c>
      <c r="AB352" s="86">
        <v>0</v>
      </c>
      <c r="AC352" s="86">
        <v>0</v>
      </c>
      <c r="AD352" s="86">
        <v>0</v>
      </c>
      <c r="AE352" s="86">
        <v>0</v>
      </c>
      <c r="AF352" s="86">
        <v>0</v>
      </c>
      <c r="AG352" s="86">
        <v>0</v>
      </c>
      <c r="AH352" s="79">
        <v>1</v>
      </c>
      <c r="AI352" s="92">
        <f t="shared" si="5"/>
        <v>0</v>
      </c>
    </row>
    <row r="353" spans="1:35">
      <c r="A353" s="51" t="s">
        <v>488</v>
      </c>
      <c r="B353" s="86">
        <v>0</v>
      </c>
      <c r="C353" s="86">
        <v>0</v>
      </c>
      <c r="D353" s="86">
        <v>3</v>
      </c>
      <c r="E353" s="85">
        <v>5</v>
      </c>
      <c r="F353" s="86">
        <v>1394</v>
      </c>
      <c r="G353" s="86">
        <v>780</v>
      </c>
      <c r="H353" s="86">
        <v>616</v>
      </c>
      <c r="I353" s="86">
        <v>132.11000000000001</v>
      </c>
      <c r="J353" s="86">
        <v>-2</v>
      </c>
      <c r="K353" s="86">
        <v>1395</v>
      </c>
      <c r="L353" s="86">
        <v>1388</v>
      </c>
      <c r="M353" s="86">
        <v>1293</v>
      </c>
      <c r="N353" s="86">
        <v>1505</v>
      </c>
      <c r="O353" s="86">
        <v>577</v>
      </c>
      <c r="P353" s="86">
        <v>40</v>
      </c>
      <c r="Q353" s="86">
        <v>0</v>
      </c>
      <c r="R353" s="86">
        <v>0</v>
      </c>
      <c r="S353" s="86">
        <v>-3</v>
      </c>
      <c r="T353" s="86">
        <v>0</v>
      </c>
      <c r="U353" s="86">
        <v>0</v>
      </c>
      <c r="V353" s="140">
        <v>0</v>
      </c>
      <c r="W353" s="86">
        <v>-1</v>
      </c>
      <c r="X353" s="86">
        <v>0</v>
      </c>
      <c r="Y353" s="86">
        <v>2</v>
      </c>
      <c r="Z353" s="86">
        <v>0</v>
      </c>
      <c r="AA353" s="86">
        <v>0</v>
      </c>
      <c r="AB353" s="86">
        <v>-1</v>
      </c>
      <c r="AC353" s="86">
        <v>-1</v>
      </c>
      <c r="AD353" s="86">
        <v>0</v>
      </c>
      <c r="AE353" s="86">
        <v>0</v>
      </c>
      <c r="AF353" s="86">
        <v>0</v>
      </c>
      <c r="AG353" s="86">
        <v>0</v>
      </c>
      <c r="AH353" s="79">
        <v>6.1</v>
      </c>
      <c r="AI353" s="92">
        <f t="shared" si="5"/>
        <v>614</v>
      </c>
    </row>
    <row r="354" spans="1:35" ht="22.5">
      <c r="A354" s="51" t="s">
        <v>489</v>
      </c>
      <c r="B354" s="86">
        <v>0</v>
      </c>
      <c r="C354" s="86">
        <v>0</v>
      </c>
      <c r="D354" s="86">
        <v>1</v>
      </c>
      <c r="E354" s="85">
        <v>1</v>
      </c>
      <c r="F354" s="86">
        <v>0</v>
      </c>
      <c r="G354" s="86">
        <v>0</v>
      </c>
      <c r="H354" s="86">
        <v>0</v>
      </c>
      <c r="I354" s="86">
        <v>146.50999999999996</v>
      </c>
      <c r="J354" s="86">
        <v>0</v>
      </c>
      <c r="K354" s="86">
        <v>0</v>
      </c>
      <c r="L354" s="86">
        <v>0</v>
      </c>
      <c r="M354" s="86">
        <v>0</v>
      </c>
      <c r="N354" s="86">
        <v>0</v>
      </c>
      <c r="O354" s="86">
        <v>0</v>
      </c>
      <c r="P354" s="86">
        <v>0</v>
      </c>
      <c r="Q354" s="86">
        <v>0</v>
      </c>
      <c r="R354" s="86">
        <v>0</v>
      </c>
      <c r="S354" s="86">
        <v>0</v>
      </c>
      <c r="T354" s="86">
        <v>0</v>
      </c>
      <c r="U354" s="86">
        <v>0</v>
      </c>
      <c r="V354" s="140">
        <v>0</v>
      </c>
      <c r="W354" s="86">
        <v>0</v>
      </c>
      <c r="X354" s="86">
        <v>0</v>
      </c>
      <c r="Y354" s="86">
        <v>0</v>
      </c>
      <c r="Z354" s="86">
        <v>0</v>
      </c>
      <c r="AA354" s="86">
        <v>0</v>
      </c>
      <c r="AB354" s="86">
        <v>0</v>
      </c>
      <c r="AC354" s="86">
        <v>0</v>
      </c>
      <c r="AD354" s="86">
        <v>0</v>
      </c>
      <c r="AE354" s="86">
        <v>0</v>
      </c>
      <c r="AF354" s="86">
        <v>0</v>
      </c>
      <c r="AG354" s="86">
        <v>0</v>
      </c>
      <c r="AH354" s="79">
        <v>1.3</v>
      </c>
      <c r="AI354" s="92">
        <f t="shared" si="5"/>
        <v>0</v>
      </c>
    </row>
    <row r="355" spans="1:35">
      <c r="A355" s="51" t="s">
        <v>490</v>
      </c>
      <c r="B355" s="86">
        <v>0</v>
      </c>
      <c r="C355" s="86">
        <v>0</v>
      </c>
      <c r="D355" s="86">
        <v>1</v>
      </c>
      <c r="E355" s="85">
        <v>1</v>
      </c>
      <c r="F355" s="86">
        <v>0</v>
      </c>
      <c r="G355" s="86">
        <v>0</v>
      </c>
      <c r="H355" s="86">
        <v>0</v>
      </c>
      <c r="I355" s="86">
        <v>0</v>
      </c>
      <c r="J355" s="86">
        <v>0</v>
      </c>
      <c r="K355" s="86">
        <v>0</v>
      </c>
      <c r="L355" s="86">
        <v>0</v>
      </c>
      <c r="M355" s="86">
        <v>0</v>
      </c>
      <c r="N355" s="86">
        <v>0</v>
      </c>
      <c r="O355" s="86">
        <v>0</v>
      </c>
      <c r="P355" s="86">
        <v>0</v>
      </c>
      <c r="Q355" s="86">
        <v>0</v>
      </c>
      <c r="R355" s="86">
        <v>0</v>
      </c>
      <c r="S355" s="86">
        <v>0</v>
      </c>
      <c r="T355" s="86">
        <v>0</v>
      </c>
      <c r="U355" s="86">
        <v>0</v>
      </c>
      <c r="V355" s="140">
        <v>0</v>
      </c>
      <c r="W355" s="86">
        <v>0</v>
      </c>
      <c r="X355" s="86">
        <v>0</v>
      </c>
      <c r="Y355" s="86">
        <v>0</v>
      </c>
      <c r="Z355" s="86">
        <v>0</v>
      </c>
      <c r="AA355" s="86">
        <v>0</v>
      </c>
      <c r="AB355" s="86">
        <v>0</v>
      </c>
      <c r="AC355" s="86">
        <v>0</v>
      </c>
      <c r="AD355" s="86">
        <v>0</v>
      </c>
      <c r="AE355" s="86">
        <v>0</v>
      </c>
      <c r="AF355" s="86">
        <v>0</v>
      </c>
      <c r="AG355" s="86">
        <v>0</v>
      </c>
      <c r="AH355" s="79">
        <v>1</v>
      </c>
      <c r="AI355" s="92">
        <f t="shared" si="5"/>
        <v>0</v>
      </c>
    </row>
    <row r="356" spans="1:35" ht="22.5">
      <c r="A356" s="51" t="s">
        <v>491</v>
      </c>
      <c r="B356" s="86">
        <v>0</v>
      </c>
      <c r="C356" s="86">
        <v>0</v>
      </c>
      <c r="D356" s="86">
        <v>0</v>
      </c>
      <c r="E356" s="85">
        <v>0</v>
      </c>
      <c r="F356" s="86">
        <v>0</v>
      </c>
      <c r="G356" s="86">
        <v>0</v>
      </c>
      <c r="H356" s="86">
        <v>0</v>
      </c>
      <c r="I356" s="86">
        <v>0</v>
      </c>
      <c r="J356" s="86">
        <v>0</v>
      </c>
      <c r="K356" s="86">
        <v>0</v>
      </c>
      <c r="L356" s="86">
        <v>0</v>
      </c>
      <c r="M356" s="86">
        <v>0</v>
      </c>
      <c r="N356" s="86">
        <v>0</v>
      </c>
      <c r="O356" s="86">
        <v>0</v>
      </c>
      <c r="P356" s="86">
        <v>0</v>
      </c>
      <c r="Q356" s="86">
        <v>0</v>
      </c>
      <c r="R356" s="86">
        <v>0</v>
      </c>
      <c r="S356" s="86">
        <v>0</v>
      </c>
      <c r="T356" s="86">
        <v>0</v>
      </c>
      <c r="U356" s="86">
        <v>0</v>
      </c>
      <c r="V356" s="140">
        <v>0</v>
      </c>
      <c r="W356" s="86">
        <v>0</v>
      </c>
      <c r="X356" s="86">
        <v>0</v>
      </c>
      <c r="Y356" s="86">
        <v>0</v>
      </c>
      <c r="Z356" s="86">
        <v>0</v>
      </c>
      <c r="AA356" s="86">
        <v>0</v>
      </c>
      <c r="AB356" s="86">
        <v>0</v>
      </c>
      <c r="AC356" s="86">
        <v>0</v>
      </c>
      <c r="AD356" s="86">
        <v>0</v>
      </c>
      <c r="AE356" s="86">
        <v>0</v>
      </c>
      <c r="AF356" s="86">
        <v>0</v>
      </c>
      <c r="AG356" s="86">
        <v>0</v>
      </c>
      <c r="AH356" s="79">
        <v>1</v>
      </c>
      <c r="AI356" s="92">
        <f t="shared" si="5"/>
        <v>0</v>
      </c>
    </row>
    <row r="357" spans="1:35">
      <c r="A357" s="51" t="s">
        <v>492</v>
      </c>
      <c r="B357" s="86">
        <v>0</v>
      </c>
      <c r="C357" s="86">
        <v>0</v>
      </c>
      <c r="D357" s="86">
        <v>0</v>
      </c>
      <c r="E357" s="85">
        <v>0</v>
      </c>
      <c r="F357" s="86">
        <v>0</v>
      </c>
      <c r="G357" s="86">
        <v>0</v>
      </c>
      <c r="H357" s="86">
        <v>0</v>
      </c>
      <c r="I357" s="86">
        <v>0</v>
      </c>
      <c r="J357" s="86">
        <v>0</v>
      </c>
      <c r="K357" s="86">
        <v>0</v>
      </c>
      <c r="L357" s="86">
        <v>0</v>
      </c>
      <c r="M357" s="86">
        <v>0</v>
      </c>
      <c r="N357" s="86">
        <v>0</v>
      </c>
      <c r="O357" s="86">
        <v>0</v>
      </c>
      <c r="P357" s="86">
        <v>0</v>
      </c>
      <c r="Q357" s="86">
        <v>0</v>
      </c>
      <c r="R357" s="86">
        <v>0</v>
      </c>
      <c r="S357" s="86">
        <v>0</v>
      </c>
      <c r="T357" s="86">
        <v>0</v>
      </c>
      <c r="U357" s="86">
        <v>0</v>
      </c>
      <c r="V357" s="140">
        <v>0</v>
      </c>
      <c r="W357" s="86">
        <v>0</v>
      </c>
      <c r="X357" s="86">
        <v>0</v>
      </c>
      <c r="Y357" s="86">
        <v>0</v>
      </c>
      <c r="Z357" s="86">
        <v>0</v>
      </c>
      <c r="AA357" s="86">
        <v>0</v>
      </c>
      <c r="AB357" s="86">
        <v>0</v>
      </c>
      <c r="AC357" s="86">
        <v>0</v>
      </c>
      <c r="AD357" s="86">
        <v>0</v>
      </c>
      <c r="AE357" s="86">
        <v>0</v>
      </c>
      <c r="AF357" s="86">
        <v>0</v>
      </c>
      <c r="AG357" s="86">
        <v>0</v>
      </c>
      <c r="AH357" s="79">
        <v>1</v>
      </c>
      <c r="AI357" s="92">
        <f t="shared" si="5"/>
        <v>0</v>
      </c>
    </row>
    <row r="358" spans="1:35">
      <c r="A358" s="51" t="s">
        <v>493</v>
      </c>
      <c r="B358" s="86">
        <v>0</v>
      </c>
      <c r="C358" s="86">
        <v>0</v>
      </c>
      <c r="D358" s="86">
        <v>223</v>
      </c>
      <c r="E358" s="85">
        <v>230</v>
      </c>
      <c r="F358" s="86">
        <v>183518</v>
      </c>
      <c r="G358" s="86">
        <v>172390</v>
      </c>
      <c r="H358" s="86">
        <v>19604</v>
      </c>
      <c r="I358" s="86">
        <v>931.35000000000036</v>
      </c>
      <c r="J358" s="86">
        <v>-8476</v>
      </c>
      <c r="K358" s="86">
        <v>198433</v>
      </c>
      <c r="L358" s="86">
        <v>169402</v>
      </c>
      <c r="M358" s="86">
        <v>160707</v>
      </c>
      <c r="N358" s="86">
        <v>210417</v>
      </c>
      <c r="O358" s="86">
        <v>15161</v>
      </c>
      <c r="P358" s="86">
        <v>5477</v>
      </c>
      <c r="Q358" s="86">
        <v>0</v>
      </c>
      <c r="R358" s="86">
        <v>0</v>
      </c>
      <c r="S358" s="86">
        <v>-9510</v>
      </c>
      <c r="T358" s="86">
        <v>0</v>
      </c>
      <c r="U358" s="86">
        <v>0</v>
      </c>
      <c r="V358" s="140">
        <v>0</v>
      </c>
      <c r="W358" s="86">
        <v>-1034</v>
      </c>
      <c r="X358" s="86">
        <v>0</v>
      </c>
      <c r="Y358" s="86">
        <v>8476</v>
      </c>
      <c r="Z358" s="86">
        <v>0</v>
      </c>
      <c r="AA358" s="86">
        <v>0</v>
      </c>
      <c r="AB358" s="86">
        <v>-1034</v>
      </c>
      <c r="AC358" s="86">
        <v>-1034</v>
      </c>
      <c r="AD358" s="86">
        <v>-1034</v>
      </c>
      <c r="AE358" s="86">
        <v>-1034</v>
      </c>
      <c r="AF358" s="86">
        <v>-1034</v>
      </c>
      <c r="AG358" s="86">
        <v>-3306</v>
      </c>
      <c r="AH358" s="79">
        <v>9.1999999999999993</v>
      </c>
      <c r="AI358" s="92">
        <f t="shared" si="5"/>
        <v>11128</v>
      </c>
    </row>
    <row r="359" spans="1:35">
      <c r="A359" s="51" t="s">
        <v>494</v>
      </c>
      <c r="B359" s="86">
        <v>0</v>
      </c>
      <c r="C359" s="86">
        <v>0</v>
      </c>
      <c r="D359" s="86">
        <v>2</v>
      </c>
      <c r="E359" s="85">
        <v>2</v>
      </c>
      <c r="F359" s="86">
        <v>6684</v>
      </c>
      <c r="G359" s="86">
        <v>6390</v>
      </c>
      <c r="H359" s="86">
        <v>703</v>
      </c>
      <c r="I359" s="86">
        <v>0</v>
      </c>
      <c r="J359" s="86">
        <v>-409</v>
      </c>
      <c r="K359" s="86">
        <v>7397</v>
      </c>
      <c r="L359" s="86">
        <v>5974</v>
      </c>
      <c r="M359" s="86">
        <v>5538</v>
      </c>
      <c r="N359" s="86">
        <v>8034</v>
      </c>
      <c r="O359" s="86">
        <v>532</v>
      </c>
      <c r="P359" s="86">
        <v>202</v>
      </c>
      <c r="Q359" s="86">
        <v>0</v>
      </c>
      <c r="R359" s="86">
        <v>0</v>
      </c>
      <c r="S359" s="86">
        <v>-440</v>
      </c>
      <c r="T359" s="86">
        <v>0</v>
      </c>
      <c r="U359" s="86">
        <v>0</v>
      </c>
      <c r="V359" s="140">
        <v>0</v>
      </c>
      <c r="W359" s="86">
        <v>-31</v>
      </c>
      <c r="X359" s="86">
        <v>0</v>
      </c>
      <c r="Y359" s="86">
        <v>409</v>
      </c>
      <c r="Z359" s="86">
        <v>0</v>
      </c>
      <c r="AA359" s="86">
        <v>0</v>
      </c>
      <c r="AB359" s="86">
        <v>-31</v>
      </c>
      <c r="AC359" s="86">
        <v>-31</v>
      </c>
      <c r="AD359" s="86">
        <v>-31</v>
      </c>
      <c r="AE359" s="86">
        <v>-31</v>
      </c>
      <c r="AF359" s="86">
        <v>-31</v>
      </c>
      <c r="AG359" s="86">
        <v>-254</v>
      </c>
      <c r="AH359" s="79">
        <v>14</v>
      </c>
      <c r="AI359" s="92">
        <f t="shared" si="5"/>
        <v>294</v>
      </c>
    </row>
    <row r="360" spans="1:35">
      <c r="A360" s="51" t="s">
        <v>495</v>
      </c>
      <c r="B360" s="86">
        <v>0</v>
      </c>
      <c r="C360" s="86">
        <v>0</v>
      </c>
      <c r="D360" s="86">
        <v>20</v>
      </c>
      <c r="E360" s="85">
        <v>22</v>
      </c>
      <c r="F360" s="86">
        <v>53015</v>
      </c>
      <c r="G360" s="86">
        <v>50690</v>
      </c>
      <c r="H360" s="86">
        <v>4571</v>
      </c>
      <c r="I360" s="86">
        <v>98.510000000000105</v>
      </c>
      <c r="J360" s="86">
        <v>-2246</v>
      </c>
      <c r="K360" s="86">
        <v>57053</v>
      </c>
      <c r="L360" s="86">
        <v>49051</v>
      </c>
      <c r="M360" s="86">
        <v>46897</v>
      </c>
      <c r="N360" s="86">
        <v>60082</v>
      </c>
      <c r="O360" s="86">
        <v>3298</v>
      </c>
      <c r="P360" s="86">
        <v>1576</v>
      </c>
      <c r="Q360" s="86">
        <v>0</v>
      </c>
      <c r="R360" s="86">
        <v>0</v>
      </c>
      <c r="S360" s="86">
        <v>-2549</v>
      </c>
      <c r="T360" s="86">
        <v>0</v>
      </c>
      <c r="U360" s="86">
        <v>0</v>
      </c>
      <c r="V360" s="140">
        <v>0</v>
      </c>
      <c r="W360" s="86">
        <v>-303</v>
      </c>
      <c r="X360" s="86">
        <v>0</v>
      </c>
      <c r="Y360" s="86">
        <v>2246</v>
      </c>
      <c r="Z360" s="86">
        <v>0</v>
      </c>
      <c r="AA360" s="86">
        <v>0</v>
      </c>
      <c r="AB360" s="86">
        <v>-303</v>
      </c>
      <c r="AC360" s="86">
        <v>-303</v>
      </c>
      <c r="AD360" s="86">
        <v>-303</v>
      </c>
      <c r="AE360" s="86">
        <v>-303</v>
      </c>
      <c r="AF360" s="86">
        <v>-303</v>
      </c>
      <c r="AG360" s="86">
        <v>-731</v>
      </c>
      <c r="AH360" s="79">
        <v>8.4</v>
      </c>
      <c r="AI360" s="92">
        <f t="shared" si="5"/>
        <v>2325</v>
      </c>
    </row>
    <row r="361" spans="1:35">
      <c r="A361" s="51" t="s">
        <v>496</v>
      </c>
      <c r="B361" s="86">
        <v>0</v>
      </c>
      <c r="C361" s="86">
        <v>0</v>
      </c>
      <c r="D361" s="86">
        <v>2</v>
      </c>
      <c r="E361" s="85">
        <v>2</v>
      </c>
      <c r="F361" s="86">
        <v>511</v>
      </c>
      <c r="G361" s="86">
        <v>343</v>
      </c>
      <c r="H361" s="86">
        <v>181</v>
      </c>
      <c r="I361" s="86">
        <v>0.54</v>
      </c>
      <c r="J361" s="86">
        <v>-13</v>
      </c>
      <c r="K361" s="86">
        <v>530</v>
      </c>
      <c r="L361" s="86">
        <v>487</v>
      </c>
      <c r="M361" s="86">
        <v>470</v>
      </c>
      <c r="N361" s="86">
        <v>557</v>
      </c>
      <c r="O361" s="86">
        <v>168</v>
      </c>
      <c r="P361" s="86">
        <v>15</v>
      </c>
      <c r="Q361" s="86">
        <v>0</v>
      </c>
      <c r="R361" s="86">
        <v>0</v>
      </c>
      <c r="S361" s="86">
        <v>-15</v>
      </c>
      <c r="T361" s="86">
        <v>0</v>
      </c>
      <c r="U361" s="86">
        <v>0</v>
      </c>
      <c r="V361" s="140">
        <v>0</v>
      </c>
      <c r="W361" s="86">
        <v>-2</v>
      </c>
      <c r="X361" s="86">
        <v>0</v>
      </c>
      <c r="Y361" s="86">
        <v>13</v>
      </c>
      <c r="Z361" s="86">
        <v>0</v>
      </c>
      <c r="AA361" s="86">
        <v>0</v>
      </c>
      <c r="AB361" s="86">
        <v>-2</v>
      </c>
      <c r="AC361" s="86">
        <v>-2</v>
      </c>
      <c r="AD361" s="86">
        <v>-2</v>
      </c>
      <c r="AE361" s="86">
        <v>-2</v>
      </c>
      <c r="AF361" s="86">
        <v>-2</v>
      </c>
      <c r="AG361" s="86">
        <v>-3</v>
      </c>
      <c r="AH361" s="79">
        <v>7.1</v>
      </c>
      <c r="AI361" s="92">
        <f t="shared" si="5"/>
        <v>168</v>
      </c>
    </row>
    <row r="362" spans="1:35">
      <c r="A362" s="51" t="s">
        <v>497</v>
      </c>
      <c r="B362" s="86">
        <v>0</v>
      </c>
      <c r="C362" s="86">
        <v>0</v>
      </c>
      <c r="D362" s="86">
        <v>8</v>
      </c>
      <c r="E362" s="85">
        <v>9</v>
      </c>
      <c r="F362" s="86">
        <v>13653</v>
      </c>
      <c r="G362" s="86">
        <v>12046</v>
      </c>
      <c r="H362" s="86">
        <v>2225</v>
      </c>
      <c r="I362" s="86">
        <v>21.159999999999997</v>
      </c>
      <c r="J362" s="86">
        <v>-618</v>
      </c>
      <c r="K362" s="86">
        <v>14763</v>
      </c>
      <c r="L362" s="86">
        <v>12613</v>
      </c>
      <c r="M362" s="86">
        <v>12012</v>
      </c>
      <c r="N362" s="86">
        <v>15586</v>
      </c>
      <c r="O362" s="86">
        <v>1902</v>
      </c>
      <c r="P362" s="86">
        <v>407</v>
      </c>
      <c r="Q362" s="86">
        <v>0</v>
      </c>
      <c r="R362" s="86">
        <v>0</v>
      </c>
      <c r="S362" s="86">
        <v>-702</v>
      </c>
      <c r="T362" s="86">
        <v>0</v>
      </c>
      <c r="U362" s="86">
        <v>0</v>
      </c>
      <c r="V362" s="140">
        <v>0</v>
      </c>
      <c r="W362" s="86">
        <v>-84</v>
      </c>
      <c r="X362" s="86">
        <v>0</v>
      </c>
      <c r="Y362" s="86">
        <v>618</v>
      </c>
      <c r="Z362" s="86">
        <v>0</v>
      </c>
      <c r="AA362" s="86">
        <v>0</v>
      </c>
      <c r="AB362" s="86">
        <v>-84</v>
      </c>
      <c r="AC362" s="86">
        <v>-84</v>
      </c>
      <c r="AD362" s="86">
        <v>-84</v>
      </c>
      <c r="AE362" s="86">
        <v>-84</v>
      </c>
      <c r="AF362" s="86">
        <v>-84</v>
      </c>
      <c r="AG362" s="86">
        <v>-198</v>
      </c>
      <c r="AH362" s="79">
        <v>8.4</v>
      </c>
      <c r="AI362" s="92">
        <f t="shared" si="5"/>
        <v>1607</v>
      </c>
    </row>
    <row r="363" spans="1:35">
      <c r="A363" s="51" t="s">
        <v>498</v>
      </c>
      <c r="B363" s="86">
        <v>1</v>
      </c>
      <c r="C363" s="86">
        <v>0</v>
      </c>
      <c r="D363" s="86">
        <v>159</v>
      </c>
      <c r="E363" s="85">
        <v>166</v>
      </c>
      <c r="F363" s="86">
        <v>289890</v>
      </c>
      <c r="G363" s="86">
        <v>275000</v>
      </c>
      <c r="H363" s="86">
        <v>37528</v>
      </c>
      <c r="I363" s="86">
        <v>10162.099999999995</v>
      </c>
      <c r="J363" s="86">
        <v>-13873</v>
      </c>
      <c r="K363" s="86">
        <v>314353</v>
      </c>
      <c r="L363" s="86">
        <v>266859</v>
      </c>
      <c r="M363" s="86">
        <v>253120</v>
      </c>
      <c r="N363" s="86">
        <v>334080</v>
      </c>
      <c r="O363" s="86">
        <v>30318</v>
      </c>
      <c r="P363" s="86">
        <v>8787</v>
      </c>
      <c r="Q363" s="86">
        <v>0</v>
      </c>
      <c r="R363" s="86">
        <v>0</v>
      </c>
      <c r="S363" s="86">
        <v>-15450</v>
      </c>
      <c r="T363" s="86">
        <v>8765</v>
      </c>
      <c r="U363" s="86">
        <v>0</v>
      </c>
      <c r="V363" s="140">
        <v>0</v>
      </c>
      <c r="W363" s="86">
        <v>-1577</v>
      </c>
      <c r="X363" s="86">
        <v>0</v>
      </c>
      <c r="Y363" s="86">
        <v>13873</v>
      </c>
      <c r="Z363" s="86">
        <v>0</v>
      </c>
      <c r="AA363" s="86">
        <v>0</v>
      </c>
      <c r="AB363" s="86">
        <v>-1577</v>
      </c>
      <c r="AC363" s="86">
        <v>-1577</v>
      </c>
      <c r="AD363" s="86">
        <v>-1577</v>
      </c>
      <c r="AE363" s="86">
        <v>-1577</v>
      </c>
      <c r="AF363" s="86">
        <v>-1577</v>
      </c>
      <c r="AG363" s="86">
        <v>-5988</v>
      </c>
      <c r="AH363" s="79">
        <v>9.8000000000000007</v>
      </c>
      <c r="AI363" s="92">
        <f t="shared" si="5"/>
        <v>14890</v>
      </c>
    </row>
    <row r="364" spans="1:35">
      <c r="A364" s="51" t="s">
        <v>499</v>
      </c>
      <c r="B364" s="86">
        <v>0</v>
      </c>
      <c r="C364" s="86">
        <v>0</v>
      </c>
      <c r="D364" s="86">
        <v>0</v>
      </c>
      <c r="E364" s="85">
        <v>0</v>
      </c>
      <c r="F364" s="86">
        <v>0</v>
      </c>
      <c r="G364" s="86">
        <v>0</v>
      </c>
      <c r="H364" s="86">
        <v>0</v>
      </c>
      <c r="I364" s="86">
        <v>0</v>
      </c>
      <c r="J364" s="86">
        <v>0</v>
      </c>
      <c r="K364" s="86">
        <v>0</v>
      </c>
      <c r="L364" s="86">
        <v>0</v>
      </c>
      <c r="M364" s="86">
        <v>0</v>
      </c>
      <c r="N364" s="86">
        <v>0</v>
      </c>
      <c r="O364" s="86">
        <v>0</v>
      </c>
      <c r="P364" s="86">
        <v>0</v>
      </c>
      <c r="Q364" s="86">
        <v>0</v>
      </c>
      <c r="R364" s="86">
        <v>0</v>
      </c>
      <c r="S364" s="86">
        <v>0</v>
      </c>
      <c r="T364" s="86">
        <v>0</v>
      </c>
      <c r="U364" s="86">
        <v>0</v>
      </c>
      <c r="V364" s="140">
        <v>0</v>
      </c>
      <c r="W364" s="86">
        <v>0</v>
      </c>
      <c r="X364" s="86">
        <v>0</v>
      </c>
      <c r="Y364" s="86">
        <v>0</v>
      </c>
      <c r="Z364" s="86">
        <v>0</v>
      </c>
      <c r="AA364" s="86">
        <v>0</v>
      </c>
      <c r="AB364" s="86">
        <v>0</v>
      </c>
      <c r="AC364" s="86">
        <v>0</v>
      </c>
      <c r="AD364" s="86">
        <v>0</v>
      </c>
      <c r="AE364" s="86">
        <v>0</v>
      </c>
      <c r="AF364" s="86">
        <v>0</v>
      </c>
      <c r="AG364" s="86">
        <v>0</v>
      </c>
      <c r="AH364" s="79">
        <v>1</v>
      </c>
      <c r="AI364" s="92">
        <f t="shared" si="5"/>
        <v>0</v>
      </c>
    </row>
    <row r="365" spans="1:35">
      <c r="A365" s="51" t="s">
        <v>500</v>
      </c>
      <c r="B365" s="86">
        <v>0</v>
      </c>
      <c r="C365" s="86">
        <v>0</v>
      </c>
      <c r="D365" s="86">
        <v>0</v>
      </c>
      <c r="E365" s="85">
        <v>0</v>
      </c>
      <c r="F365" s="86">
        <v>0</v>
      </c>
      <c r="G365" s="86">
        <v>0</v>
      </c>
      <c r="H365" s="86">
        <v>0</v>
      </c>
      <c r="I365" s="86">
        <v>0</v>
      </c>
      <c r="J365" s="86">
        <v>0</v>
      </c>
      <c r="K365" s="86">
        <v>0</v>
      </c>
      <c r="L365" s="86">
        <v>0</v>
      </c>
      <c r="M365" s="86">
        <v>0</v>
      </c>
      <c r="N365" s="86">
        <v>0</v>
      </c>
      <c r="O365" s="86">
        <v>0</v>
      </c>
      <c r="P365" s="86">
        <v>0</v>
      </c>
      <c r="Q365" s="86">
        <v>0</v>
      </c>
      <c r="R365" s="86">
        <v>0</v>
      </c>
      <c r="S365" s="86">
        <v>0</v>
      </c>
      <c r="T365" s="86">
        <v>0</v>
      </c>
      <c r="U365" s="86">
        <v>0</v>
      </c>
      <c r="V365" s="140">
        <v>0</v>
      </c>
      <c r="W365" s="86">
        <v>0</v>
      </c>
      <c r="X365" s="86">
        <v>0</v>
      </c>
      <c r="Y365" s="86">
        <v>0</v>
      </c>
      <c r="Z365" s="86">
        <v>0</v>
      </c>
      <c r="AA365" s="86">
        <v>0</v>
      </c>
      <c r="AB365" s="86">
        <v>0</v>
      </c>
      <c r="AC365" s="86">
        <v>0</v>
      </c>
      <c r="AD365" s="86">
        <v>0</v>
      </c>
      <c r="AE365" s="86">
        <v>0</v>
      </c>
      <c r="AF365" s="86">
        <v>0</v>
      </c>
      <c r="AG365" s="86">
        <v>0</v>
      </c>
      <c r="AH365" s="79">
        <v>1</v>
      </c>
      <c r="AI365" s="92">
        <f t="shared" si="5"/>
        <v>0</v>
      </c>
    </row>
    <row r="366" spans="1:35">
      <c r="A366" s="51" t="s">
        <v>501</v>
      </c>
      <c r="B366" s="86">
        <v>0</v>
      </c>
      <c r="C366" s="86">
        <v>0</v>
      </c>
      <c r="D366" s="86">
        <v>0</v>
      </c>
      <c r="E366" s="85">
        <v>0</v>
      </c>
      <c r="F366" s="86">
        <v>0</v>
      </c>
      <c r="G366" s="86">
        <v>0</v>
      </c>
      <c r="H366" s="86">
        <v>0</v>
      </c>
      <c r="I366" s="86">
        <v>0</v>
      </c>
      <c r="J366" s="86">
        <v>0</v>
      </c>
      <c r="K366" s="86">
        <v>0</v>
      </c>
      <c r="L366" s="86">
        <v>0</v>
      </c>
      <c r="M366" s="86">
        <v>0</v>
      </c>
      <c r="N366" s="86">
        <v>0</v>
      </c>
      <c r="O366" s="86">
        <v>0</v>
      </c>
      <c r="P366" s="86">
        <v>0</v>
      </c>
      <c r="Q366" s="86">
        <v>0</v>
      </c>
      <c r="R366" s="86">
        <v>0</v>
      </c>
      <c r="S366" s="86">
        <v>0</v>
      </c>
      <c r="T366" s="86">
        <v>0</v>
      </c>
      <c r="U366" s="86">
        <v>0</v>
      </c>
      <c r="V366" s="140">
        <v>0</v>
      </c>
      <c r="W366" s="86">
        <v>0</v>
      </c>
      <c r="X366" s="86">
        <v>0</v>
      </c>
      <c r="Y366" s="86">
        <v>0</v>
      </c>
      <c r="Z366" s="86">
        <v>0</v>
      </c>
      <c r="AA366" s="86">
        <v>0</v>
      </c>
      <c r="AB366" s="86">
        <v>0</v>
      </c>
      <c r="AC366" s="86">
        <v>0</v>
      </c>
      <c r="AD366" s="86">
        <v>0</v>
      </c>
      <c r="AE366" s="86">
        <v>0</v>
      </c>
      <c r="AF366" s="86">
        <v>0</v>
      </c>
      <c r="AG366" s="86">
        <v>0</v>
      </c>
      <c r="AH366" s="79">
        <v>1</v>
      </c>
      <c r="AI366" s="92">
        <f t="shared" si="5"/>
        <v>0</v>
      </c>
    </row>
    <row r="367" spans="1:35">
      <c r="A367" s="51" t="s">
        <v>502</v>
      </c>
      <c r="B367" s="86">
        <v>0</v>
      </c>
      <c r="C367" s="86">
        <v>0</v>
      </c>
      <c r="D367" s="86">
        <v>679</v>
      </c>
      <c r="E367" s="85">
        <v>717</v>
      </c>
      <c r="F367" s="86">
        <v>259103</v>
      </c>
      <c r="G367" s="86">
        <v>206632</v>
      </c>
      <c r="H367" s="86">
        <v>63971</v>
      </c>
      <c r="I367" s="86">
        <v>2693.7400000000061</v>
      </c>
      <c r="J367" s="86">
        <v>-11500</v>
      </c>
      <c r="K367" s="86">
        <v>279770</v>
      </c>
      <c r="L367" s="86">
        <v>239975</v>
      </c>
      <c r="M367" s="86">
        <v>227085</v>
      </c>
      <c r="N367" s="86">
        <v>297448</v>
      </c>
      <c r="O367" s="86">
        <v>57657</v>
      </c>
      <c r="P367" s="86">
        <v>7717</v>
      </c>
      <c r="Q367" s="86">
        <v>0</v>
      </c>
      <c r="R367" s="86">
        <v>0</v>
      </c>
      <c r="S367" s="86">
        <v>-12903</v>
      </c>
      <c r="T367" s="86">
        <v>0</v>
      </c>
      <c r="U367" s="86">
        <v>0</v>
      </c>
      <c r="V367" s="140">
        <v>0</v>
      </c>
      <c r="W367" s="86">
        <v>-1403</v>
      </c>
      <c r="X367" s="86">
        <v>0</v>
      </c>
      <c r="Y367" s="86">
        <v>11500</v>
      </c>
      <c r="Z367" s="86">
        <v>0</v>
      </c>
      <c r="AA367" s="86">
        <v>0</v>
      </c>
      <c r="AB367" s="86">
        <v>-1403</v>
      </c>
      <c r="AC367" s="86">
        <v>-1403</v>
      </c>
      <c r="AD367" s="86">
        <v>-1403</v>
      </c>
      <c r="AE367" s="86">
        <v>-1403</v>
      </c>
      <c r="AF367" s="86">
        <v>-1403</v>
      </c>
      <c r="AG367" s="86">
        <v>-4485</v>
      </c>
      <c r="AH367" s="79">
        <v>9.1999999999999993</v>
      </c>
      <c r="AI367" s="92">
        <f t="shared" si="5"/>
        <v>52471</v>
      </c>
    </row>
    <row r="368" spans="1:35">
      <c r="A368" s="51" t="s">
        <v>503</v>
      </c>
      <c r="B368" s="86">
        <v>1</v>
      </c>
      <c r="C368" s="86">
        <v>0</v>
      </c>
      <c r="D368" s="86">
        <v>103</v>
      </c>
      <c r="E368" s="85">
        <v>110</v>
      </c>
      <c r="F368" s="86">
        <v>189768</v>
      </c>
      <c r="G368" s="86">
        <v>181426</v>
      </c>
      <c r="H368" s="86">
        <v>20467</v>
      </c>
      <c r="I368" s="86">
        <v>4020.16</v>
      </c>
      <c r="J368" s="86">
        <v>-8678</v>
      </c>
      <c r="K368" s="86">
        <v>205026</v>
      </c>
      <c r="L368" s="86">
        <v>175364</v>
      </c>
      <c r="M368" s="86">
        <v>167238</v>
      </c>
      <c r="N368" s="86">
        <v>216584</v>
      </c>
      <c r="O368" s="86">
        <v>15735</v>
      </c>
      <c r="P368" s="86">
        <v>5707</v>
      </c>
      <c r="Q368" s="86">
        <v>0</v>
      </c>
      <c r="R368" s="86">
        <v>0</v>
      </c>
      <c r="S368" s="86">
        <v>-9653</v>
      </c>
      <c r="T368" s="86">
        <v>3447</v>
      </c>
      <c r="U368" s="86">
        <v>0</v>
      </c>
      <c r="V368" s="140">
        <v>0</v>
      </c>
      <c r="W368" s="86">
        <v>-975</v>
      </c>
      <c r="X368" s="86">
        <v>0</v>
      </c>
      <c r="Y368" s="86">
        <v>8678</v>
      </c>
      <c r="Z368" s="86">
        <v>0</v>
      </c>
      <c r="AA368" s="86">
        <v>0</v>
      </c>
      <c r="AB368" s="86">
        <v>-975</v>
      </c>
      <c r="AC368" s="86">
        <v>-975</v>
      </c>
      <c r="AD368" s="86">
        <v>-975</v>
      </c>
      <c r="AE368" s="86">
        <v>-975</v>
      </c>
      <c r="AF368" s="86">
        <v>-975</v>
      </c>
      <c r="AG368" s="86">
        <v>-3803</v>
      </c>
      <c r="AH368" s="79">
        <v>9.9</v>
      </c>
      <c r="AI368" s="92">
        <f t="shared" si="5"/>
        <v>8342</v>
      </c>
    </row>
    <row r="369" spans="1:35">
      <c r="A369" s="51" t="s">
        <v>504</v>
      </c>
      <c r="B369" s="86">
        <v>0</v>
      </c>
      <c r="C369" s="86">
        <v>0</v>
      </c>
      <c r="D369" s="86">
        <v>0</v>
      </c>
      <c r="E369" s="85">
        <v>0</v>
      </c>
      <c r="F369" s="86">
        <v>0</v>
      </c>
      <c r="G369" s="86">
        <v>0</v>
      </c>
      <c r="H369" s="86">
        <v>0</v>
      </c>
      <c r="I369" s="86">
        <v>0</v>
      </c>
      <c r="J369" s="86">
        <v>0</v>
      </c>
      <c r="K369" s="86">
        <v>0</v>
      </c>
      <c r="L369" s="86">
        <v>0</v>
      </c>
      <c r="M369" s="86">
        <v>0</v>
      </c>
      <c r="N369" s="86">
        <v>0</v>
      </c>
      <c r="O369" s="86">
        <v>0</v>
      </c>
      <c r="P369" s="86">
        <v>0</v>
      </c>
      <c r="Q369" s="86">
        <v>0</v>
      </c>
      <c r="R369" s="86">
        <v>0</v>
      </c>
      <c r="S369" s="86">
        <v>0</v>
      </c>
      <c r="T369" s="86">
        <v>0</v>
      </c>
      <c r="U369" s="86">
        <v>0</v>
      </c>
      <c r="V369" s="140">
        <v>0</v>
      </c>
      <c r="W369" s="86">
        <v>0</v>
      </c>
      <c r="X369" s="86">
        <v>0</v>
      </c>
      <c r="Y369" s="86">
        <v>0</v>
      </c>
      <c r="Z369" s="86">
        <v>0</v>
      </c>
      <c r="AA369" s="86">
        <v>0</v>
      </c>
      <c r="AB369" s="86">
        <v>0</v>
      </c>
      <c r="AC369" s="86">
        <v>0</v>
      </c>
      <c r="AD369" s="86">
        <v>0</v>
      </c>
      <c r="AE369" s="86">
        <v>0</v>
      </c>
      <c r="AF369" s="86">
        <v>0</v>
      </c>
      <c r="AG369" s="86">
        <v>0</v>
      </c>
      <c r="AH369" s="79">
        <v>1</v>
      </c>
      <c r="AI369" s="92">
        <f t="shared" si="5"/>
        <v>0</v>
      </c>
    </row>
    <row r="370" spans="1:35" ht="22.5">
      <c r="A370" s="51" t="s">
        <v>505</v>
      </c>
      <c r="B370" s="86">
        <v>0</v>
      </c>
      <c r="C370" s="86">
        <v>0</v>
      </c>
      <c r="D370" s="86">
        <v>16</v>
      </c>
      <c r="E370" s="85">
        <v>19</v>
      </c>
      <c r="F370" s="86">
        <v>54366</v>
      </c>
      <c r="G370" s="86">
        <v>49512</v>
      </c>
      <c r="H370" s="86">
        <v>7083</v>
      </c>
      <c r="I370" s="86">
        <v>338.40000000000009</v>
      </c>
      <c r="J370" s="86">
        <v>-2229</v>
      </c>
      <c r="K370" s="86">
        <v>58281</v>
      </c>
      <c r="L370" s="86">
        <v>50707</v>
      </c>
      <c r="M370" s="86">
        <v>48508</v>
      </c>
      <c r="N370" s="86">
        <v>61265</v>
      </c>
      <c r="O370" s="86">
        <v>5748</v>
      </c>
      <c r="P370" s="86">
        <v>1614</v>
      </c>
      <c r="Q370" s="86">
        <v>0</v>
      </c>
      <c r="R370" s="86">
        <v>0</v>
      </c>
      <c r="S370" s="86">
        <v>-2508</v>
      </c>
      <c r="T370" s="86">
        <v>0</v>
      </c>
      <c r="U370" s="86">
        <v>0</v>
      </c>
      <c r="V370" s="140">
        <v>0</v>
      </c>
      <c r="W370" s="86">
        <v>-279</v>
      </c>
      <c r="X370" s="86">
        <v>0</v>
      </c>
      <c r="Y370" s="86">
        <v>2229</v>
      </c>
      <c r="Z370" s="86">
        <v>0</v>
      </c>
      <c r="AA370" s="86">
        <v>0</v>
      </c>
      <c r="AB370" s="86">
        <v>-279</v>
      </c>
      <c r="AC370" s="86">
        <v>-279</v>
      </c>
      <c r="AD370" s="86">
        <v>-279</v>
      </c>
      <c r="AE370" s="86">
        <v>-279</v>
      </c>
      <c r="AF370" s="86">
        <v>-279</v>
      </c>
      <c r="AG370" s="86">
        <v>-834</v>
      </c>
      <c r="AH370" s="79">
        <v>9</v>
      </c>
      <c r="AI370" s="92">
        <f t="shared" si="5"/>
        <v>4854</v>
      </c>
    </row>
    <row r="371" spans="1:35">
      <c r="A371" s="51" t="s">
        <v>506</v>
      </c>
      <c r="B371" s="86">
        <v>0</v>
      </c>
      <c r="C371" s="86">
        <v>0</v>
      </c>
      <c r="D371" s="86">
        <v>123</v>
      </c>
      <c r="E371" s="85">
        <v>143</v>
      </c>
      <c r="F371" s="86">
        <v>86814</v>
      </c>
      <c r="G371" s="86">
        <v>79029</v>
      </c>
      <c r="H371" s="86">
        <v>12535</v>
      </c>
      <c r="I371" s="86">
        <v>369.98000000000013</v>
      </c>
      <c r="J371" s="86">
        <v>-4750</v>
      </c>
      <c r="K371" s="86">
        <v>95271</v>
      </c>
      <c r="L371" s="86">
        <v>79081</v>
      </c>
      <c r="M371" s="86">
        <v>74742</v>
      </c>
      <c r="N371" s="86">
        <v>101541</v>
      </c>
      <c r="O371" s="86">
        <v>10578</v>
      </c>
      <c r="P371" s="86">
        <v>2617</v>
      </c>
      <c r="Q371" s="86">
        <v>0</v>
      </c>
      <c r="R371" s="86">
        <v>0</v>
      </c>
      <c r="S371" s="86">
        <v>-5410</v>
      </c>
      <c r="T371" s="86">
        <v>0</v>
      </c>
      <c r="U371" s="86">
        <v>0</v>
      </c>
      <c r="V371" s="140">
        <v>0</v>
      </c>
      <c r="W371" s="86">
        <v>-660</v>
      </c>
      <c r="X371" s="86">
        <v>0</v>
      </c>
      <c r="Y371" s="86">
        <v>4750</v>
      </c>
      <c r="Z371" s="86">
        <v>0</v>
      </c>
      <c r="AA371" s="86">
        <v>0</v>
      </c>
      <c r="AB371" s="86">
        <v>-660</v>
      </c>
      <c r="AC371" s="86">
        <v>-660</v>
      </c>
      <c r="AD371" s="86">
        <v>-660</v>
      </c>
      <c r="AE371" s="86">
        <v>-660</v>
      </c>
      <c r="AF371" s="86">
        <v>-660</v>
      </c>
      <c r="AG371" s="86">
        <v>-1450</v>
      </c>
      <c r="AH371" s="79">
        <v>8.1999999999999993</v>
      </c>
      <c r="AI371" s="92">
        <f t="shared" si="5"/>
        <v>7785</v>
      </c>
    </row>
    <row r="372" spans="1:35">
      <c r="A372" s="51" t="s">
        <v>507</v>
      </c>
      <c r="B372" s="86">
        <v>0</v>
      </c>
      <c r="C372" s="86">
        <v>0</v>
      </c>
      <c r="D372" s="86">
        <v>0</v>
      </c>
      <c r="E372" s="85">
        <v>0</v>
      </c>
      <c r="F372" s="86">
        <v>0</v>
      </c>
      <c r="G372" s="86">
        <v>0</v>
      </c>
      <c r="H372" s="86">
        <v>0</v>
      </c>
      <c r="I372" s="86">
        <v>0</v>
      </c>
      <c r="J372" s="86">
        <v>0</v>
      </c>
      <c r="K372" s="86">
        <v>0</v>
      </c>
      <c r="L372" s="86">
        <v>0</v>
      </c>
      <c r="M372" s="86">
        <v>0</v>
      </c>
      <c r="N372" s="86">
        <v>0</v>
      </c>
      <c r="O372" s="86">
        <v>0</v>
      </c>
      <c r="P372" s="86">
        <v>0</v>
      </c>
      <c r="Q372" s="86">
        <v>0</v>
      </c>
      <c r="R372" s="86">
        <v>0</v>
      </c>
      <c r="S372" s="86">
        <v>0</v>
      </c>
      <c r="T372" s="86">
        <v>0</v>
      </c>
      <c r="U372" s="86">
        <v>0</v>
      </c>
      <c r="V372" s="140">
        <v>0</v>
      </c>
      <c r="W372" s="86">
        <v>0</v>
      </c>
      <c r="X372" s="86">
        <v>0</v>
      </c>
      <c r="Y372" s="86">
        <v>0</v>
      </c>
      <c r="Z372" s="86">
        <v>0</v>
      </c>
      <c r="AA372" s="86">
        <v>0</v>
      </c>
      <c r="AB372" s="86">
        <v>0</v>
      </c>
      <c r="AC372" s="86">
        <v>0</v>
      </c>
      <c r="AD372" s="86">
        <v>0</v>
      </c>
      <c r="AE372" s="86">
        <v>0</v>
      </c>
      <c r="AF372" s="86">
        <v>0</v>
      </c>
      <c r="AG372" s="86">
        <v>0</v>
      </c>
      <c r="AH372" s="79">
        <v>1</v>
      </c>
      <c r="AI372" s="92">
        <f t="shared" si="5"/>
        <v>0</v>
      </c>
    </row>
    <row r="373" spans="1:35">
      <c r="A373" s="51" t="s">
        <v>508</v>
      </c>
      <c r="B373" s="86">
        <v>0</v>
      </c>
      <c r="C373" s="86">
        <v>0</v>
      </c>
      <c r="D373" s="86">
        <v>14</v>
      </c>
      <c r="E373" s="85">
        <v>17</v>
      </c>
      <c r="F373" s="86">
        <v>47701</v>
      </c>
      <c r="G373" s="86">
        <v>43749</v>
      </c>
      <c r="H373" s="86">
        <v>5381</v>
      </c>
      <c r="I373" s="86">
        <v>334.27000000000032</v>
      </c>
      <c r="J373" s="86">
        <v>-1429</v>
      </c>
      <c r="K373" s="86">
        <v>50185</v>
      </c>
      <c r="L373" s="86">
        <v>45147</v>
      </c>
      <c r="M373" s="86">
        <v>43092</v>
      </c>
      <c r="N373" s="86">
        <v>52905</v>
      </c>
      <c r="O373" s="86">
        <v>4154</v>
      </c>
      <c r="P373" s="86">
        <v>1399</v>
      </c>
      <c r="Q373" s="86">
        <v>0</v>
      </c>
      <c r="R373" s="86">
        <v>0</v>
      </c>
      <c r="S373" s="86">
        <v>-1601</v>
      </c>
      <c r="T373" s="86">
        <v>0</v>
      </c>
      <c r="U373" s="86">
        <v>0</v>
      </c>
      <c r="V373" s="140">
        <v>0</v>
      </c>
      <c r="W373" s="86">
        <v>-172</v>
      </c>
      <c r="X373" s="86">
        <v>0</v>
      </c>
      <c r="Y373" s="86">
        <v>1429</v>
      </c>
      <c r="Z373" s="86">
        <v>0</v>
      </c>
      <c r="AA373" s="86">
        <v>0</v>
      </c>
      <c r="AB373" s="86">
        <v>-172</v>
      </c>
      <c r="AC373" s="86">
        <v>-172</v>
      </c>
      <c r="AD373" s="86">
        <v>-172</v>
      </c>
      <c r="AE373" s="86">
        <v>-172</v>
      </c>
      <c r="AF373" s="86">
        <v>-172</v>
      </c>
      <c r="AG373" s="86">
        <v>-569</v>
      </c>
      <c r="AH373" s="79">
        <v>9.3000000000000007</v>
      </c>
      <c r="AI373" s="92">
        <f t="shared" si="5"/>
        <v>3952</v>
      </c>
    </row>
    <row r="374" spans="1:35">
      <c r="A374" s="51" t="s">
        <v>509</v>
      </c>
      <c r="B374" s="86">
        <v>0</v>
      </c>
      <c r="C374" s="86">
        <v>0</v>
      </c>
      <c r="D374" s="86">
        <v>46</v>
      </c>
      <c r="E374" s="85">
        <v>54</v>
      </c>
      <c r="F374" s="86">
        <v>61751</v>
      </c>
      <c r="G374" s="86">
        <v>58295</v>
      </c>
      <c r="H374" s="86">
        <v>6822</v>
      </c>
      <c r="I374" s="86">
        <v>247.35000000000002</v>
      </c>
      <c r="J374" s="86">
        <v>-3366</v>
      </c>
      <c r="K374" s="86">
        <v>67619</v>
      </c>
      <c r="L374" s="86">
        <v>56354</v>
      </c>
      <c r="M374" s="86">
        <v>52958</v>
      </c>
      <c r="N374" s="86">
        <v>72381</v>
      </c>
      <c r="O374" s="86">
        <v>5346</v>
      </c>
      <c r="P374" s="86">
        <v>1858</v>
      </c>
      <c r="Q374" s="86">
        <v>0</v>
      </c>
      <c r="R374" s="86">
        <v>0</v>
      </c>
      <c r="S374" s="86">
        <v>-3748</v>
      </c>
      <c r="T374" s="86">
        <v>0</v>
      </c>
      <c r="U374" s="86">
        <v>0</v>
      </c>
      <c r="V374" s="140">
        <v>0</v>
      </c>
      <c r="W374" s="86">
        <v>-382</v>
      </c>
      <c r="X374" s="86">
        <v>0</v>
      </c>
      <c r="Y374" s="86">
        <v>3366</v>
      </c>
      <c r="Z374" s="86">
        <v>0</v>
      </c>
      <c r="AA374" s="86">
        <v>0</v>
      </c>
      <c r="AB374" s="86">
        <v>-382</v>
      </c>
      <c r="AC374" s="86">
        <v>-382</v>
      </c>
      <c r="AD374" s="86">
        <v>-382</v>
      </c>
      <c r="AE374" s="86">
        <v>-382</v>
      </c>
      <c r="AF374" s="86">
        <v>-382</v>
      </c>
      <c r="AG374" s="86">
        <v>-1456</v>
      </c>
      <c r="AH374" s="79">
        <v>9.8000000000000007</v>
      </c>
      <c r="AI374" s="92">
        <f t="shared" si="5"/>
        <v>3456</v>
      </c>
    </row>
    <row r="375" spans="1:35" ht="22.5">
      <c r="A375" s="51" t="s">
        <v>510</v>
      </c>
      <c r="B375" s="86">
        <v>0</v>
      </c>
      <c r="C375" s="86">
        <v>0</v>
      </c>
      <c r="D375" s="86">
        <v>36</v>
      </c>
      <c r="E375" s="85">
        <v>36</v>
      </c>
      <c r="F375" s="86">
        <v>46978</v>
      </c>
      <c r="G375" s="86">
        <v>40640</v>
      </c>
      <c r="H375" s="86">
        <v>8274</v>
      </c>
      <c r="I375" s="86">
        <v>547.12999999999988</v>
      </c>
      <c r="J375" s="86">
        <v>-1936</v>
      </c>
      <c r="K375" s="86">
        <v>50467</v>
      </c>
      <c r="L375" s="86">
        <v>43751</v>
      </c>
      <c r="M375" s="86">
        <v>41179</v>
      </c>
      <c r="N375" s="86">
        <v>53798</v>
      </c>
      <c r="O375" s="86">
        <v>7118</v>
      </c>
      <c r="P375" s="86">
        <v>1395</v>
      </c>
      <c r="Q375" s="86">
        <v>0</v>
      </c>
      <c r="R375" s="86">
        <v>0</v>
      </c>
      <c r="S375" s="86">
        <v>-2175</v>
      </c>
      <c r="T375" s="86">
        <v>0</v>
      </c>
      <c r="U375" s="86">
        <v>0</v>
      </c>
      <c r="V375" s="140">
        <v>0</v>
      </c>
      <c r="W375" s="86">
        <v>-239</v>
      </c>
      <c r="X375" s="86">
        <v>0</v>
      </c>
      <c r="Y375" s="86">
        <v>1936</v>
      </c>
      <c r="Z375" s="86">
        <v>0</v>
      </c>
      <c r="AA375" s="86">
        <v>0</v>
      </c>
      <c r="AB375" s="86">
        <v>-239</v>
      </c>
      <c r="AC375" s="86">
        <v>-239</v>
      </c>
      <c r="AD375" s="86">
        <v>-239</v>
      </c>
      <c r="AE375" s="86">
        <v>-239</v>
      </c>
      <c r="AF375" s="86">
        <v>-239</v>
      </c>
      <c r="AG375" s="86">
        <v>-741</v>
      </c>
      <c r="AH375" s="79">
        <v>9.1</v>
      </c>
      <c r="AI375" s="92">
        <f t="shared" si="5"/>
        <v>6338</v>
      </c>
    </row>
    <row r="376" spans="1:35">
      <c r="A376" s="51" t="s">
        <v>511</v>
      </c>
      <c r="B376" s="86">
        <v>0</v>
      </c>
      <c r="C376" s="86">
        <v>0</v>
      </c>
      <c r="D376" s="86">
        <v>48</v>
      </c>
      <c r="E376" s="85">
        <v>49</v>
      </c>
      <c r="F376" s="86">
        <v>66247</v>
      </c>
      <c r="G376" s="86">
        <v>61129</v>
      </c>
      <c r="H376" s="86">
        <v>9490</v>
      </c>
      <c r="I376" s="86">
        <v>67.059999999999945</v>
      </c>
      <c r="J376" s="86">
        <v>-4372</v>
      </c>
      <c r="K376" s="86">
        <v>73888</v>
      </c>
      <c r="L376" s="86">
        <v>59393</v>
      </c>
      <c r="M376" s="86">
        <v>55748</v>
      </c>
      <c r="N376" s="86">
        <v>79304</v>
      </c>
      <c r="O376" s="86">
        <v>7933</v>
      </c>
      <c r="P376" s="86">
        <v>2017</v>
      </c>
      <c r="Q376" s="86">
        <v>0</v>
      </c>
      <c r="R376" s="86">
        <v>0</v>
      </c>
      <c r="S376" s="86">
        <v>-4832</v>
      </c>
      <c r="T376" s="86">
        <v>0</v>
      </c>
      <c r="U376" s="86">
        <v>0</v>
      </c>
      <c r="V376" s="140">
        <v>0</v>
      </c>
      <c r="W376" s="86">
        <v>-460</v>
      </c>
      <c r="X376" s="86">
        <v>0</v>
      </c>
      <c r="Y376" s="86">
        <v>4372</v>
      </c>
      <c r="Z376" s="86">
        <v>0</v>
      </c>
      <c r="AA376" s="86">
        <v>0</v>
      </c>
      <c r="AB376" s="86">
        <v>-460</v>
      </c>
      <c r="AC376" s="86">
        <v>-460</v>
      </c>
      <c r="AD376" s="86">
        <v>-460</v>
      </c>
      <c r="AE376" s="86">
        <v>-460</v>
      </c>
      <c r="AF376" s="86">
        <v>-460</v>
      </c>
      <c r="AG376" s="86">
        <v>-2072</v>
      </c>
      <c r="AH376" s="79">
        <v>10.5</v>
      </c>
      <c r="AI376" s="92">
        <f t="shared" si="5"/>
        <v>5118</v>
      </c>
    </row>
    <row r="377" spans="1:35" ht="22.5">
      <c r="A377" s="51" t="s">
        <v>512</v>
      </c>
      <c r="B377" s="86">
        <v>0</v>
      </c>
      <c r="C377" s="86">
        <v>0</v>
      </c>
      <c r="D377" s="86">
        <v>131</v>
      </c>
      <c r="E377" s="85">
        <v>139</v>
      </c>
      <c r="F377" s="86">
        <v>76001</v>
      </c>
      <c r="G377" s="86">
        <v>65390</v>
      </c>
      <c r="H377" s="86">
        <v>15331</v>
      </c>
      <c r="I377" s="86">
        <v>299.05000000000018</v>
      </c>
      <c r="J377" s="86">
        <v>-4720</v>
      </c>
      <c r="K377" s="86">
        <v>84228</v>
      </c>
      <c r="L377" s="86">
        <v>68191</v>
      </c>
      <c r="M377" s="86">
        <v>63942</v>
      </c>
      <c r="N377" s="86">
        <v>90555</v>
      </c>
      <c r="O377" s="86">
        <v>13574</v>
      </c>
      <c r="P377" s="86">
        <v>2306</v>
      </c>
      <c r="Q377" s="86">
        <v>0</v>
      </c>
      <c r="R377" s="86">
        <v>0</v>
      </c>
      <c r="S377" s="86">
        <v>-5269</v>
      </c>
      <c r="T377" s="86">
        <v>0</v>
      </c>
      <c r="U377" s="86">
        <v>0</v>
      </c>
      <c r="V377" s="140">
        <v>0</v>
      </c>
      <c r="W377" s="86">
        <v>-549</v>
      </c>
      <c r="X377" s="86">
        <v>0</v>
      </c>
      <c r="Y377" s="86">
        <v>4720</v>
      </c>
      <c r="Z377" s="86">
        <v>0</v>
      </c>
      <c r="AA377" s="86">
        <v>0</v>
      </c>
      <c r="AB377" s="86">
        <v>-549</v>
      </c>
      <c r="AC377" s="86">
        <v>-549</v>
      </c>
      <c r="AD377" s="86">
        <v>-549</v>
      </c>
      <c r="AE377" s="86">
        <v>-549</v>
      </c>
      <c r="AF377" s="86">
        <v>-549</v>
      </c>
      <c r="AG377" s="86">
        <v>-1975</v>
      </c>
      <c r="AH377" s="79">
        <v>9.6</v>
      </c>
      <c r="AI377" s="92">
        <f t="shared" si="5"/>
        <v>10611</v>
      </c>
    </row>
    <row r="378" spans="1:35">
      <c r="A378" s="51" t="s">
        <v>513</v>
      </c>
      <c r="B378" s="86">
        <v>0</v>
      </c>
      <c r="C378" s="86">
        <v>0</v>
      </c>
      <c r="D378" s="86">
        <v>111</v>
      </c>
      <c r="E378" s="85">
        <v>120</v>
      </c>
      <c r="F378" s="86">
        <v>112720</v>
      </c>
      <c r="G378" s="86">
        <v>100800</v>
      </c>
      <c r="H378" s="86">
        <v>16392</v>
      </c>
      <c r="I378" s="86">
        <v>641.5</v>
      </c>
      <c r="J378" s="86">
        <v>-4472</v>
      </c>
      <c r="K378" s="86">
        <v>120545</v>
      </c>
      <c r="L378" s="86">
        <v>105197</v>
      </c>
      <c r="M378" s="86">
        <v>99972</v>
      </c>
      <c r="N378" s="86">
        <v>127538</v>
      </c>
      <c r="O378" s="86">
        <v>13632</v>
      </c>
      <c r="P378" s="86">
        <v>3341</v>
      </c>
      <c r="Q378" s="86">
        <v>0</v>
      </c>
      <c r="R378" s="86">
        <v>0</v>
      </c>
      <c r="S378" s="86">
        <v>-5053</v>
      </c>
      <c r="T378" s="86">
        <v>0</v>
      </c>
      <c r="U378" s="86">
        <v>0</v>
      </c>
      <c r="V378" s="140">
        <v>0</v>
      </c>
      <c r="W378" s="86">
        <v>-581</v>
      </c>
      <c r="X378" s="86">
        <v>0</v>
      </c>
      <c r="Y378" s="86">
        <v>4472</v>
      </c>
      <c r="Z378" s="86">
        <v>0</v>
      </c>
      <c r="AA378" s="86">
        <v>0</v>
      </c>
      <c r="AB378" s="86">
        <v>-581</v>
      </c>
      <c r="AC378" s="86">
        <v>-581</v>
      </c>
      <c r="AD378" s="86">
        <v>-581</v>
      </c>
      <c r="AE378" s="86">
        <v>-581</v>
      </c>
      <c r="AF378" s="86">
        <v>-581</v>
      </c>
      <c r="AG378" s="86">
        <v>-1567</v>
      </c>
      <c r="AH378" s="79">
        <v>8.6999999999999993</v>
      </c>
      <c r="AI378" s="92">
        <f t="shared" si="5"/>
        <v>11920</v>
      </c>
    </row>
    <row r="379" spans="1:35">
      <c r="A379" s="51" t="s">
        <v>514</v>
      </c>
      <c r="B379" s="86">
        <v>0</v>
      </c>
      <c r="C379" s="86">
        <v>0</v>
      </c>
      <c r="D379" s="86">
        <v>18</v>
      </c>
      <c r="E379" s="85">
        <v>18</v>
      </c>
      <c r="F379" s="86">
        <v>13112</v>
      </c>
      <c r="G379" s="86">
        <v>10937</v>
      </c>
      <c r="H379" s="86">
        <v>2930</v>
      </c>
      <c r="I379" s="86">
        <v>0</v>
      </c>
      <c r="J379" s="86">
        <v>-755</v>
      </c>
      <c r="K379" s="86">
        <v>14423</v>
      </c>
      <c r="L379" s="86">
        <v>11916</v>
      </c>
      <c r="M379" s="86">
        <v>11293</v>
      </c>
      <c r="N379" s="86">
        <v>15350</v>
      </c>
      <c r="O379" s="86">
        <v>2623</v>
      </c>
      <c r="P379" s="86">
        <v>396</v>
      </c>
      <c r="Q379" s="86">
        <v>0</v>
      </c>
      <c r="R379" s="86">
        <v>0</v>
      </c>
      <c r="S379" s="86">
        <v>-844</v>
      </c>
      <c r="T379" s="86">
        <v>0</v>
      </c>
      <c r="U379" s="86">
        <v>0</v>
      </c>
      <c r="V379" s="140">
        <v>0</v>
      </c>
      <c r="W379" s="86">
        <v>-89</v>
      </c>
      <c r="X379" s="86">
        <v>0</v>
      </c>
      <c r="Y379" s="86">
        <v>755</v>
      </c>
      <c r="Z379" s="86">
        <v>0</v>
      </c>
      <c r="AA379" s="86">
        <v>0</v>
      </c>
      <c r="AB379" s="86">
        <v>-89</v>
      </c>
      <c r="AC379" s="86">
        <v>-89</v>
      </c>
      <c r="AD379" s="86">
        <v>-89</v>
      </c>
      <c r="AE379" s="86">
        <v>-89</v>
      </c>
      <c r="AF379" s="86">
        <v>-89</v>
      </c>
      <c r="AG379" s="86">
        <v>-310</v>
      </c>
      <c r="AH379" s="79">
        <v>9.5</v>
      </c>
      <c r="AI379" s="92">
        <f t="shared" si="5"/>
        <v>2175</v>
      </c>
    </row>
    <row r="380" spans="1:35">
      <c r="A380" s="51" t="s">
        <v>515</v>
      </c>
      <c r="B380" s="86">
        <v>0</v>
      </c>
      <c r="C380" s="86">
        <v>0</v>
      </c>
      <c r="D380" s="86">
        <v>0</v>
      </c>
      <c r="E380" s="85">
        <v>0</v>
      </c>
      <c r="F380" s="86">
        <v>0</v>
      </c>
      <c r="G380" s="86">
        <v>0</v>
      </c>
      <c r="H380" s="86">
        <v>0</v>
      </c>
      <c r="I380" s="86">
        <v>0</v>
      </c>
      <c r="J380" s="86">
        <v>0</v>
      </c>
      <c r="K380" s="86">
        <v>0</v>
      </c>
      <c r="L380" s="86">
        <v>0</v>
      </c>
      <c r="M380" s="86">
        <v>0</v>
      </c>
      <c r="N380" s="86">
        <v>0</v>
      </c>
      <c r="O380" s="86">
        <v>0</v>
      </c>
      <c r="P380" s="86">
        <v>0</v>
      </c>
      <c r="Q380" s="86">
        <v>0</v>
      </c>
      <c r="R380" s="86">
        <v>0</v>
      </c>
      <c r="S380" s="86">
        <v>0</v>
      </c>
      <c r="T380" s="86">
        <v>0</v>
      </c>
      <c r="U380" s="86">
        <v>0</v>
      </c>
      <c r="V380" s="140">
        <v>0</v>
      </c>
      <c r="W380" s="86">
        <v>0</v>
      </c>
      <c r="X380" s="86">
        <v>0</v>
      </c>
      <c r="Y380" s="86">
        <v>0</v>
      </c>
      <c r="Z380" s="86">
        <v>0</v>
      </c>
      <c r="AA380" s="86">
        <v>0</v>
      </c>
      <c r="AB380" s="86">
        <v>0</v>
      </c>
      <c r="AC380" s="86">
        <v>0</v>
      </c>
      <c r="AD380" s="86">
        <v>0</v>
      </c>
      <c r="AE380" s="86">
        <v>0</v>
      </c>
      <c r="AF380" s="86">
        <v>0</v>
      </c>
      <c r="AG380" s="86">
        <v>0</v>
      </c>
      <c r="AH380" s="79">
        <v>1</v>
      </c>
      <c r="AI380" s="92">
        <f t="shared" si="5"/>
        <v>0</v>
      </c>
    </row>
    <row r="381" spans="1:35">
      <c r="A381" s="51" t="s">
        <v>516</v>
      </c>
      <c r="B381" s="86">
        <v>0</v>
      </c>
      <c r="C381" s="86">
        <v>0</v>
      </c>
      <c r="D381" s="86">
        <v>35</v>
      </c>
      <c r="E381" s="85">
        <v>37</v>
      </c>
      <c r="F381" s="86">
        <v>27435</v>
      </c>
      <c r="G381" s="86">
        <v>22795</v>
      </c>
      <c r="H381" s="86">
        <v>6220</v>
      </c>
      <c r="I381" s="86">
        <v>73.500000000000057</v>
      </c>
      <c r="J381" s="86">
        <v>-1580</v>
      </c>
      <c r="K381" s="86">
        <v>30024</v>
      </c>
      <c r="L381" s="86">
        <v>25021</v>
      </c>
      <c r="M381" s="86">
        <v>23478</v>
      </c>
      <c r="N381" s="86">
        <v>32257</v>
      </c>
      <c r="O381" s="86">
        <v>5552</v>
      </c>
      <c r="P381" s="86">
        <v>828</v>
      </c>
      <c r="Q381" s="86">
        <v>0</v>
      </c>
      <c r="R381" s="86">
        <v>0</v>
      </c>
      <c r="S381" s="86">
        <v>-1740</v>
      </c>
      <c r="T381" s="86">
        <v>0</v>
      </c>
      <c r="U381" s="86">
        <v>0</v>
      </c>
      <c r="V381" s="140">
        <v>0</v>
      </c>
      <c r="W381" s="86">
        <v>-160</v>
      </c>
      <c r="X381" s="86">
        <v>0</v>
      </c>
      <c r="Y381" s="86">
        <v>1580</v>
      </c>
      <c r="Z381" s="86">
        <v>0</v>
      </c>
      <c r="AA381" s="86">
        <v>0</v>
      </c>
      <c r="AB381" s="86">
        <v>-160</v>
      </c>
      <c r="AC381" s="86">
        <v>-160</v>
      </c>
      <c r="AD381" s="86">
        <v>-160</v>
      </c>
      <c r="AE381" s="86">
        <v>-160</v>
      </c>
      <c r="AF381" s="86">
        <v>-160</v>
      </c>
      <c r="AG381" s="86">
        <v>-780</v>
      </c>
      <c r="AH381" s="79">
        <v>10.9</v>
      </c>
      <c r="AI381" s="92">
        <f t="shared" si="5"/>
        <v>4640</v>
      </c>
    </row>
    <row r="382" spans="1:35">
      <c r="A382" s="51" t="s">
        <v>517</v>
      </c>
      <c r="B382" s="86">
        <v>0</v>
      </c>
      <c r="C382" s="86">
        <v>0</v>
      </c>
      <c r="D382" s="86">
        <v>0</v>
      </c>
      <c r="E382" s="85">
        <v>0</v>
      </c>
      <c r="F382" s="86">
        <v>0</v>
      </c>
      <c r="G382" s="86">
        <v>0</v>
      </c>
      <c r="H382" s="86">
        <v>0</v>
      </c>
      <c r="I382" s="86">
        <v>0</v>
      </c>
      <c r="J382" s="86">
        <v>0</v>
      </c>
      <c r="K382" s="86">
        <v>0</v>
      </c>
      <c r="L382" s="86">
        <v>0</v>
      </c>
      <c r="M382" s="86">
        <v>0</v>
      </c>
      <c r="N382" s="86">
        <v>0</v>
      </c>
      <c r="O382" s="86">
        <v>0</v>
      </c>
      <c r="P382" s="86">
        <v>0</v>
      </c>
      <c r="Q382" s="86">
        <v>0</v>
      </c>
      <c r="R382" s="86">
        <v>0</v>
      </c>
      <c r="S382" s="86">
        <v>0</v>
      </c>
      <c r="T382" s="86">
        <v>0</v>
      </c>
      <c r="U382" s="86">
        <v>0</v>
      </c>
      <c r="V382" s="140">
        <v>0</v>
      </c>
      <c r="W382" s="86">
        <v>0</v>
      </c>
      <c r="X382" s="86">
        <v>0</v>
      </c>
      <c r="Y382" s="86">
        <v>0</v>
      </c>
      <c r="Z382" s="86">
        <v>0</v>
      </c>
      <c r="AA382" s="86">
        <v>0</v>
      </c>
      <c r="AB382" s="86">
        <v>0</v>
      </c>
      <c r="AC382" s="86">
        <v>0</v>
      </c>
      <c r="AD382" s="86">
        <v>0</v>
      </c>
      <c r="AE382" s="86">
        <v>0</v>
      </c>
      <c r="AF382" s="86">
        <v>0</v>
      </c>
      <c r="AG382" s="86">
        <v>0</v>
      </c>
      <c r="AH382" s="79">
        <v>1</v>
      </c>
      <c r="AI382" s="92">
        <f t="shared" si="5"/>
        <v>0</v>
      </c>
    </row>
    <row r="383" spans="1:35">
      <c r="A383" s="51" t="s">
        <v>518</v>
      </c>
      <c r="B383" s="86">
        <v>0</v>
      </c>
      <c r="C383" s="86">
        <v>0</v>
      </c>
      <c r="D383" s="86">
        <v>2</v>
      </c>
      <c r="E383" s="85">
        <v>2</v>
      </c>
      <c r="F383" s="86">
        <v>7401</v>
      </c>
      <c r="G383" s="86">
        <v>6845</v>
      </c>
      <c r="H383" s="86">
        <v>641</v>
      </c>
      <c r="I383" s="86">
        <v>29.340000000000003</v>
      </c>
      <c r="J383" s="86">
        <v>-85</v>
      </c>
      <c r="K383" s="86">
        <v>7550</v>
      </c>
      <c r="L383" s="86">
        <v>7185</v>
      </c>
      <c r="M383" s="86">
        <v>6867</v>
      </c>
      <c r="N383" s="86">
        <v>7971</v>
      </c>
      <c r="O383" s="86">
        <v>446</v>
      </c>
      <c r="P383" s="86">
        <v>213</v>
      </c>
      <c r="Q383" s="86">
        <v>0</v>
      </c>
      <c r="R383" s="86">
        <v>0</v>
      </c>
      <c r="S383" s="86">
        <v>-103</v>
      </c>
      <c r="T383" s="86">
        <v>0</v>
      </c>
      <c r="U383" s="86">
        <v>0</v>
      </c>
      <c r="V383" s="140">
        <v>0</v>
      </c>
      <c r="W383" s="86">
        <v>-18</v>
      </c>
      <c r="X383" s="86">
        <v>0</v>
      </c>
      <c r="Y383" s="86">
        <v>85</v>
      </c>
      <c r="Z383" s="86">
        <v>0</v>
      </c>
      <c r="AA383" s="86">
        <v>0</v>
      </c>
      <c r="AB383" s="86">
        <v>-18</v>
      </c>
      <c r="AC383" s="86">
        <v>-18</v>
      </c>
      <c r="AD383" s="86">
        <v>-18</v>
      </c>
      <c r="AE383" s="86">
        <v>-18</v>
      </c>
      <c r="AF383" s="86">
        <v>-13</v>
      </c>
      <c r="AG383" s="86">
        <v>0</v>
      </c>
      <c r="AH383" s="79">
        <v>5.7</v>
      </c>
      <c r="AI383" s="92">
        <f t="shared" si="5"/>
        <v>556</v>
      </c>
    </row>
    <row r="384" spans="1:35">
      <c r="A384" s="51" t="s">
        <v>519</v>
      </c>
      <c r="B384" s="86">
        <v>0</v>
      </c>
      <c r="C384" s="86">
        <v>0</v>
      </c>
      <c r="D384" s="86">
        <v>14</v>
      </c>
      <c r="E384" s="85">
        <v>14</v>
      </c>
      <c r="F384" s="86">
        <v>16700</v>
      </c>
      <c r="G384" s="86">
        <v>14152</v>
      </c>
      <c r="H384" s="86">
        <v>3251</v>
      </c>
      <c r="I384" s="86">
        <v>96.460000000000093</v>
      </c>
      <c r="J384" s="86">
        <v>-703</v>
      </c>
      <c r="K384" s="86">
        <v>17926</v>
      </c>
      <c r="L384" s="86">
        <v>15540</v>
      </c>
      <c r="M384" s="86">
        <v>14740</v>
      </c>
      <c r="N384" s="86">
        <v>19068</v>
      </c>
      <c r="O384" s="86">
        <v>2849</v>
      </c>
      <c r="P384" s="86">
        <v>496</v>
      </c>
      <c r="Q384" s="86">
        <v>0</v>
      </c>
      <c r="R384" s="86">
        <v>0</v>
      </c>
      <c r="S384" s="86">
        <v>-797</v>
      </c>
      <c r="T384" s="86">
        <v>0</v>
      </c>
      <c r="U384" s="86">
        <v>0</v>
      </c>
      <c r="V384" s="140">
        <v>0</v>
      </c>
      <c r="W384" s="86">
        <v>-94</v>
      </c>
      <c r="X384" s="86">
        <v>0</v>
      </c>
      <c r="Y384" s="86">
        <v>703</v>
      </c>
      <c r="Z384" s="86">
        <v>0</v>
      </c>
      <c r="AA384" s="86">
        <v>0</v>
      </c>
      <c r="AB384" s="86">
        <v>-94</v>
      </c>
      <c r="AC384" s="86">
        <v>-94</v>
      </c>
      <c r="AD384" s="86">
        <v>-94</v>
      </c>
      <c r="AE384" s="86">
        <v>-94</v>
      </c>
      <c r="AF384" s="86">
        <v>-94</v>
      </c>
      <c r="AG384" s="86">
        <v>-233</v>
      </c>
      <c r="AH384" s="79">
        <v>8.5</v>
      </c>
      <c r="AI384" s="92">
        <f t="shared" si="5"/>
        <v>2548</v>
      </c>
    </row>
    <row r="385" spans="1:35">
      <c r="A385" s="51" t="s">
        <v>520</v>
      </c>
      <c r="B385" s="86">
        <v>2</v>
      </c>
      <c r="C385" s="86">
        <v>0</v>
      </c>
      <c r="D385" s="86">
        <v>130</v>
      </c>
      <c r="E385" s="85">
        <v>146</v>
      </c>
      <c r="F385" s="86">
        <v>412679</v>
      </c>
      <c r="G385" s="86">
        <v>395332</v>
      </c>
      <c r="H385" s="86">
        <v>41509</v>
      </c>
      <c r="I385" s="86">
        <v>10696.069999999992</v>
      </c>
      <c r="J385" s="86">
        <v>-16631</v>
      </c>
      <c r="K385" s="86">
        <v>441882</v>
      </c>
      <c r="L385" s="86">
        <v>385112</v>
      </c>
      <c r="M385" s="86">
        <v>369091</v>
      </c>
      <c r="N385" s="86">
        <v>464399</v>
      </c>
      <c r="O385" s="86">
        <v>31169</v>
      </c>
      <c r="P385" s="86">
        <v>12344</v>
      </c>
      <c r="Q385" s="86">
        <v>0</v>
      </c>
      <c r="R385" s="86">
        <v>0</v>
      </c>
      <c r="S385" s="86">
        <v>-18635</v>
      </c>
      <c r="T385" s="86">
        <v>7531</v>
      </c>
      <c r="U385" s="86">
        <v>0</v>
      </c>
      <c r="V385" s="140">
        <v>0</v>
      </c>
      <c r="W385" s="86">
        <v>-2004</v>
      </c>
      <c r="X385" s="86">
        <v>0</v>
      </c>
      <c r="Y385" s="86">
        <v>16631</v>
      </c>
      <c r="Z385" s="86">
        <v>0</v>
      </c>
      <c r="AA385" s="86">
        <v>0</v>
      </c>
      <c r="AB385" s="86">
        <v>-2004</v>
      </c>
      <c r="AC385" s="86">
        <v>-2004</v>
      </c>
      <c r="AD385" s="86">
        <v>-2004</v>
      </c>
      <c r="AE385" s="86">
        <v>-2004</v>
      </c>
      <c r="AF385" s="86">
        <v>-2004</v>
      </c>
      <c r="AG385" s="86">
        <v>-6611</v>
      </c>
      <c r="AH385" s="79">
        <v>9.3000000000000007</v>
      </c>
      <c r="AI385" s="92">
        <f t="shared" si="5"/>
        <v>17347</v>
      </c>
    </row>
    <row r="386" spans="1:35">
      <c r="A386" s="51" t="s">
        <v>521</v>
      </c>
      <c r="B386" s="86">
        <v>1</v>
      </c>
      <c r="C386" s="86">
        <v>0</v>
      </c>
      <c r="D386" s="86">
        <v>149</v>
      </c>
      <c r="E386" s="85">
        <v>154</v>
      </c>
      <c r="F386" s="86">
        <v>264049</v>
      </c>
      <c r="G386" s="86">
        <v>251995</v>
      </c>
      <c r="H386" s="86">
        <v>30737</v>
      </c>
      <c r="I386" s="86">
        <v>5584.4999999999982</v>
      </c>
      <c r="J386" s="86">
        <v>-13758</v>
      </c>
      <c r="K386" s="86">
        <v>288535</v>
      </c>
      <c r="L386" s="86">
        <v>241433</v>
      </c>
      <c r="M386" s="86">
        <v>229055</v>
      </c>
      <c r="N386" s="86">
        <v>305825</v>
      </c>
      <c r="O386" s="86">
        <v>24416</v>
      </c>
      <c r="P386" s="86">
        <v>7999</v>
      </c>
      <c r="Q386" s="86">
        <v>0</v>
      </c>
      <c r="R386" s="86">
        <v>0</v>
      </c>
      <c r="S386" s="86">
        <v>-15436</v>
      </c>
      <c r="T386" s="86">
        <v>4925</v>
      </c>
      <c r="U386" s="86">
        <v>0</v>
      </c>
      <c r="V386" s="140">
        <v>0</v>
      </c>
      <c r="W386" s="86">
        <v>-1678</v>
      </c>
      <c r="X386" s="86">
        <v>0</v>
      </c>
      <c r="Y386" s="86">
        <v>13758</v>
      </c>
      <c r="Z386" s="86">
        <v>0</v>
      </c>
      <c r="AA386" s="86">
        <v>0</v>
      </c>
      <c r="AB386" s="86">
        <v>-1678</v>
      </c>
      <c r="AC386" s="86">
        <v>-1678</v>
      </c>
      <c r="AD386" s="86">
        <v>-1678</v>
      </c>
      <c r="AE386" s="86">
        <v>-1678</v>
      </c>
      <c r="AF386" s="86">
        <v>-1678</v>
      </c>
      <c r="AG386" s="86">
        <v>-5368</v>
      </c>
      <c r="AH386" s="79">
        <v>9.1999999999999993</v>
      </c>
      <c r="AI386" s="92">
        <f t="shared" si="5"/>
        <v>12054</v>
      </c>
    </row>
    <row r="387" spans="1:35">
      <c r="A387" s="51" t="s">
        <v>522</v>
      </c>
      <c r="B387" s="86">
        <v>1</v>
      </c>
      <c r="C387" s="86">
        <v>0</v>
      </c>
      <c r="D387" s="86">
        <v>3</v>
      </c>
      <c r="E387" s="85">
        <v>3</v>
      </c>
      <c r="F387" s="86">
        <v>32380</v>
      </c>
      <c r="G387" s="86">
        <v>33935</v>
      </c>
      <c r="H387" s="86">
        <v>1730</v>
      </c>
      <c r="I387" s="86">
        <v>2018.3200000000006</v>
      </c>
      <c r="J387" s="86">
        <v>-1263</v>
      </c>
      <c r="K387" s="86">
        <v>34632</v>
      </c>
      <c r="L387" s="86">
        <v>30358</v>
      </c>
      <c r="M387" s="86">
        <v>30025</v>
      </c>
      <c r="N387" s="86">
        <v>35146</v>
      </c>
      <c r="O387" s="86">
        <v>906</v>
      </c>
      <c r="P387" s="86">
        <v>988</v>
      </c>
      <c r="Q387" s="86">
        <v>0</v>
      </c>
      <c r="R387" s="86">
        <v>0</v>
      </c>
      <c r="S387" s="86">
        <v>-1427</v>
      </c>
      <c r="T387" s="86">
        <v>2022</v>
      </c>
      <c r="U387" s="86">
        <v>0</v>
      </c>
      <c r="V387" s="140">
        <v>0</v>
      </c>
      <c r="W387" s="86">
        <v>-164</v>
      </c>
      <c r="X387" s="86">
        <v>0</v>
      </c>
      <c r="Y387" s="86">
        <v>1263</v>
      </c>
      <c r="Z387" s="86">
        <v>0</v>
      </c>
      <c r="AA387" s="86">
        <v>0</v>
      </c>
      <c r="AB387" s="86">
        <v>-164</v>
      </c>
      <c r="AC387" s="86">
        <v>-164</v>
      </c>
      <c r="AD387" s="86">
        <v>-164</v>
      </c>
      <c r="AE387" s="86">
        <v>-164</v>
      </c>
      <c r="AF387" s="86">
        <v>-164</v>
      </c>
      <c r="AG387" s="86">
        <v>-443</v>
      </c>
      <c r="AH387" s="79">
        <v>8.6999999999999993</v>
      </c>
      <c r="AI387" s="92">
        <f t="shared" si="5"/>
        <v>-1555</v>
      </c>
    </row>
    <row r="388" spans="1:35">
      <c r="A388" s="51" t="s">
        <v>523</v>
      </c>
      <c r="B388" s="86">
        <v>0</v>
      </c>
      <c r="C388" s="86">
        <v>0</v>
      </c>
      <c r="D388" s="86">
        <v>0</v>
      </c>
      <c r="E388" s="85">
        <v>0</v>
      </c>
      <c r="F388" s="86">
        <v>0</v>
      </c>
      <c r="G388" s="86">
        <v>0</v>
      </c>
      <c r="H388" s="86">
        <v>0</v>
      </c>
      <c r="I388" s="86">
        <v>0</v>
      </c>
      <c r="J388" s="86">
        <v>0</v>
      </c>
      <c r="K388" s="86">
        <v>0</v>
      </c>
      <c r="L388" s="86">
        <v>0</v>
      </c>
      <c r="M388" s="86">
        <v>0</v>
      </c>
      <c r="N388" s="86">
        <v>0</v>
      </c>
      <c r="O388" s="86">
        <v>0</v>
      </c>
      <c r="P388" s="86">
        <v>0</v>
      </c>
      <c r="Q388" s="86">
        <v>0</v>
      </c>
      <c r="R388" s="86">
        <v>0</v>
      </c>
      <c r="S388" s="86">
        <v>0</v>
      </c>
      <c r="T388" s="86">
        <v>0</v>
      </c>
      <c r="U388" s="86">
        <v>0</v>
      </c>
      <c r="V388" s="140">
        <v>0</v>
      </c>
      <c r="W388" s="86">
        <v>0</v>
      </c>
      <c r="X388" s="86">
        <v>0</v>
      </c>
      <c r="Y388" s="86">
        <v>0</v>
      </c>
      <c r="Z388" s="86">
        <v>0</v>
      </c>
      <c r="AA388" s="86">
        <v>0</v>
      </c>
      <c r="AB388" s="86">
        <v>0</v>
      </c>
      <c r="AC388" s="86">
        <v>0</v>
      </c>
      <c r="AD388" s="86">
        <v>0</v>
      </c>
      <c r="AE388" s="86">
        <v>0</v>
      </c>
      <c r="AF388" s="86">
        <v>0</v>
      </c>
      <c r="AG388" s="86">
        <v>0</v>
      </c>
      <c r="AH388" s="79">
        <v>1</v>
      </c>
      <c r="AI388" s="92">
        <f t="shared" si="5"/>
        <v>0</v>
      </c>
    </row>
    <row r="389" spans="1:35">
      <c r="A389" s="51" t="s">
        <v>524</v>
      </c>
      <c r="B389" s="86">
        <v>0</v>
      </c>
      <c r="C389" s="86">
        <v>0</v>
      </c>
      <c r="D389" s="86">
        <v>14</v>
      </c>
      <c r="E389" s="85">
        <v>16</v>
      </c>
      <c r="F389" s="86">
        <v>31685</v>
      </c>
      <c r="G389" s="86">
        <v>30007</v>
      </c>
      <c r="H389" s="86">
        <v>3370</v>
      </c>
      <c r="I389" s="86">
        <v>215.65000000000009</v>
      </c>
      <c r="J389" s="86">
        <v>-1692</v>
      </c>
      <c r="K389" s="86">
        <v>34664</v>
      </c>
      <c r="L389" s="86">
        <v>28908</v>
      </c>
      <c r="M389" s="86">
        <v>27370</v>
      </c>
      <c r="N389" s="86">
        <v>36955</v>
      </c>
      <c r="O389" s="86">
        <v>2594</v>
      </c>
      <c r="P389" s="86">
        <v>952</v>
      </c>
      <c r="Q389" s="86">
        <v>0</v>
      </c>
      <c r="R389" s="86">
        <v>0</v>
      </c>
      <c r="S389" s="86">
        <v>-1868</v>
      </c>
      <c r="T389" s="86">
        <v>0</v>
      </c>
      <c r="U389" s="86">
        <v>0</v>
      </c>
      <c r="V389" s="140">
        <v>0</v>
      </c>
      <c r="W389" s="86">
        <v>-176</v>
      </c>
      <c r="X389" s="86">
        <v>0</v>
      </c>
      <c r="Y389" s="86">
        <v>1692</v>
      </c>
      <c r="Z389" s="86">
        <v>0</v>
      </c>
      <c r="AA389" s="86">
        <v>0</v>
      </c>
      <c r="AB389" s="86">
        <v>-176</v>
      </c>
      <c r="AC389" s="86">
        <v>-176</v>
      </c>
      <c r="AD389" s="86">
        <v>-176</v>
      </c>
      <c r="AE389" s="86">
        <v>-176</v>
      </c>
      <c r="AF389" s="86">
        <v>-176</v>
      </c>
      <c r="AG389" s="86">
        <v>-812</v>
      </c>
      <c r="AH389" s="79">
        <v>10.6</v>
      </c>
      <c r="AI389" s="92">
        <f t="shared" ref="AI389:AI452" si="6">O389+P389+Q389+R389+S389-T389</f>
        <v>1678</v>
      </c>
    </row>
    <row r="390" spans="1:35">
      <c r="A390" s="51" t="s">
        <v>525</v>
      </c>
      <c r="B390" s="86">
        <v>10</v>
      </c>
      <c r="C390" s="86">
        <v>0</v>
      </c>
      <c r="D390" s="86">
        <v>224</v>
      </c>
      <c r="E390" s="85">
        <v>259</v>
      </c>
      <c r="F390" s="86">
        <v>4284663</v>
      </c>
      <c r="G390" s="86">
        <v>4116675</v>
      </c>
      <c r="H390" s="86">
        <v>481410</v>
      </c>
      <c r="I390" s="86">
        <v>122583.44</v>
      </c>
      <c r="J390" s="86">
        <v>-203596</v>
      </c>
      <c r="K390" s="86">
        <v>4642919</v>
      </c>
      <c r="L390" s="86">
        <v>3946225</v>
      </c>
      <c r="M390" s="86">
        <v>3724136</v>
      </c>
      <c r="N390" s="86">
        <v>4957492</v>
      </c>
      <c r="O390" s="86">
        <v>375515</v>
      </c>
      <c r="P390" s="86">
        <v>129569</v>
      </c>
      <c r="Q390" s="86">
        <v>0</v>
      </c>
      <c r="R390" s="86">
        <v>0</v>
      </c>
      <c r="S390" s="86">
        <v>-227270</v>
      </c>
      <c r="T390" s="86">
        <v>109826</v>
      </c>
      <c r="U390" s="86">
        <v>0</v>
      </c>
      <c r="V390" s="140">
        <v>0</v>
      </c>
      <c r="W390" s="86">
        <v>-23674</v>
      </c>
      <c r="X390" s="86">
        <v>0</v>
      </c>
      <c r="Y390" s="86">
        <v>203596</v>
      </c>
      <c r="Z390" s="86">
        <v>0</v>
      </c>
      <c r="AA390" s="86">
        <v>0</v>
      </c>
      <c r="AB390" s="86">
        <v>-23674</v>
      </c>
      <c r="AC390" s="86">
        <v>-23674</v>
      </c>
      <c r="AD390" s="86">
        <v>-23674</v>
      </c>
      <c r="AE390" s="86">
        <v>-23674</v>
      </c>
      <c r="AF390" s="86">
        <v>-23674</v>
      </c>
      <c r="AG390" s="86">
        <v>-85226</v>
      </c>
      <c r="AH390" s="79">
        <v>9.6</v>
      </c>
      <c r="AI390" s="92">
        <f t="shared" si="6"/>
        <v>167988</v>
      </c>
    </row>
    <row r="391" spans="1:35">
      <c r="A391" s="51" t="s">
        <v>526</v>
      </c>
      <c r="B391" s="86">
        <v>0</v>
      </c>
      <c r="C391" s="86">
        <v>0</v>
      </c>
      <c r="D391" s="86">
        <v>0</v>
      </c>
      <c r="E391" s="85">
        <v>0</v>
      </c>
      <c r="F391" s="86">
        <v>0</v>
      </c>
      <c r="G391" s="86">
        <v>0</v>
      </c>
      <c r="H391" s="86">
        <v>0</v>
      </c>
      <c r="I391" s="86">
        <v>0</v>
      </c>
      <c r="J391" s="86">
        <v>0</v>
      </c>
      <c r="K391" s="86">
        <v>0</v>
      </c>
      <c r="L391" s="86">
        <v>0</v>
      </c>
      <c r="M391" s="86">
        <v>0</v>
      </c>
      <c r="N391" s="86">
        <v>0</v>
      </c>
      <c r="O391" s="86">
        <v>0</v>
      </c>
      <c r="P391" s="86">
        <v>0</v>
      </c>
      <c r="Q391" s="86">
        <v>0</v>
      </c>
      <c r="R391" s="86">
        <v>0</v>
      </c>
      <c r="S391" s="86">
        <v>0</v>
      </c>
      <c r="T391" s="86">
        <v>0</v>
      </c>
      <c r="U391" s="86">
        <v>0</v>
      </c>
      <c r="V391" s="140">
        <v>0</v>
      </c>
      <c r="W391" s="86">
        <v>0</v>
      </c>
      <c r="X391" s="86">
        <v>0</v>
      </c>
      <c r="Y391" s="86">
        <v>0</v>
      </c>
      <c r="Z391" s="86">
        <v>0</v>
      </c>
      <c r="AA391" s="86">
        <v>0</v>
      </c>
      <c r="AB391" s="86">
        <v>0</v>
      </c>
      <c r="AC391" s="86">
        <v>0</v>
      </c>
      <c r="AD391" s="86">
        <v>0</v>
      </c>
      <c r="AE391" s="86">
        <v>0</v>
      </c>
      <c r="AF391" s="86">
        <v>0</v>
      </c>
      <c r="AG391" s="86">
        <v>0</v>
      </c>
      <c r="AH391" s="79">
        <v>1</v>
      </c>
      <c r="AI391" s="92">
        <f t="shared" si="6"/>
        <v>0</v>
      </c>
    </row>
    <row r="392" spans="1:35">
      <c r="A392" s="51" t="s">
        <v>527</v>
      </c>
      <c r="B392" s="86">
        <v>0</v>
      </c>
      <c r="C392" s="86">
        <v>0</v>
      </c>
      <c r="D392" s="86">
        <v>0</v>
      </c>
      <c r="E392" s="85">
        <v>0</v>
      </c>
      <c r="F392" s="86">
        <v>0</v>
      </c>
      <c r="G392" s="86">
        <v>0</v>
      </c>
      <c r="H392" s="86">
        <v>0</v>
      </c>
      <c r="I392" s="86">
        <v>0</v>
      </c>
      <c r="J392" s="86">
        <v>0</v>
      </c>
      <c r="K392" s="86">
        <v>0</v>
      </c>
      <c r="L392" s="86">
        <v>0</v>
      </c>
      <c r="M392" s="86">
        <v>0</v>
      </c>
      <c r="N392" s="86">
        <v>0</v>
      </c>
      <c r="O392" s="86">
        <v>0</v>
      </c>
      <c r="P392" s="86">
        <v>0</v>
      </c>
      <c r="Q392" s="86">
        <v>0</v>
      </c>
      <c r="R392" s="86">
        <v>0</v>
      </c>
      <c r="S392" s="86">
        <v>0</v>
      </c>
      <c r="T392" s="86">
        <v>0</v>
      </c>
      <c r="U392" s="86">
        <v>0</v>
      </c>
      <c r="V392" s="140">
        <v>0</v>
      </c>
      <c r="W392" s="86">
        <v>0</v>
      </c>
      <c r="X392" s="86">
        <v>0</v>
      </c>
      <c r="Y392" s="86">
        <v>0</v>
      </c>
      <c r="Z392" s="86">
        <v>0</v>
      </c>
      <c r="AA392" s="86">
        <v>0</v>
      </c>
      <c r="AB392" s="86">
        <v>0</v>
      </c>
      <c r="AC392" s="86">
        <v>0</v>
      </c>
      <c r="AD392" s="86">
        <v>0</v>
      </c>
      <c r="AE392" s="86">
        <v>0</v>
      </c>
      <c r="AF392" s="86">
        <v>0</v>
      </c>
      <c r="AG392" s="86">
        <v>0</v>
      </c>
      <c r="AH392" s="79">
        <v>1</v>
      </c>
      <c r="AI392" s="92">
        <f t="shared" si="6"/>
        <v>0</v>
      </c>
    </row>
    <row r="393" spans="1:35">
      <c r="A393" s="51" t="s">
        <v>528</v>
      </c>
      <c r="B393" s="86">
        <v>0</v>
      </c>
      <c r="C393" s="86">
        <v>0</v>
      </c>
      <c r="D393" s="86">
        <v>97</v>
      </c>
      <c r="E393" s="85">
        <v>102</v>
      </c>
      <c r="F393" s="86">
        <v>100928</v>
      </c>
      <c r="G393" s="86">
        <v>94785</v>
      </c>
      <c r="H393" s="86">
        <v>11407</v>
      </c>
      <c r="I393" s="86">
        <v>399.41999999999962</v>
      </c>
      <c r="J393" s="86">
        <v>-5264</v>
      </c>
      <c r="K393" s="86">
        <v>110244</v>
      </c>
      <c r="L393" s="86">
        <v>91966</v>
      </c>
      <c r="M393" s="86">
        <v>87255</v>
      </c>
      <c r="N393" s="86">
        <v>117153</v>
      </c>
      <c r="O393" s="86">
        <v>9033</v>
      </c>
      <c r="P393" s="86">
        <v>3032</v>
      </c>
      <c r="Q393" s="86">
        <v>0</v>
      </c>
      <c r="R393" s="86">
        <v>0</v>
      </c>
      <c r="S393" s="86">
        <v>-5922</v>
      </c>
      <c r="T393" s="86">
        <v>0</v>
      </c>
      <c r="U393" s="86">
        <v>0</v>
      </c>
      <c r="V393" s="140">
        <v>0</v>
      </c>
      <c r="W393" s="86">
        <v>-658</v>
      </c>
      <c r="X393" s="86">
        <v>0</v>
      </c>
      <c r="Y393" s="86">
        <v>5264</v>
      </c>
      <c r="Z393" s="86">
        <v>0</v>
      </c>
      <c r="AA393" s="86">
        <v>0</v>
      </c>
      <c r="AB393" s="86">
        <v>-658</v>
      </c>
      <c r="AC393" s="86">
        <v>-658</v>
      </c>
      <c r="AD393" s="86">
        <v>-658</v>
      </c>
      <c r="AE393" s="86">
        <v>-658</v>
      </c>
      <c r="AF393" s="86">
        <v>-658</v>
      </c>
      <c r="AG393" s="86">
        <v>-1974</v>
      </c>
      <c r="AH393" s="79">
        <v>9</v>
      </c>
      <c r="AI393" s="92">
        <f t="shared" si="6"/>
        <v>6143</v>
      </c>
    </row>
    <row r="394" spans="1:35">
      <c r="A394" s="51" t="s">
        <v>529</v>
      </c>
      <c r="B394" s="86">
        <v>0</v>
      </c>
      <c r="C394" s="86">
        <v>0</v>
      </c>
      <c r="D394" s="86">
        <v>21</v>
      </c>
      <c r="E394" s="85">
        <v>22</v>
      </c>
      <c r="F394" s="86">
        <v>20208</v>
      </c>
      <c r="G394" s="86">
        <v>17502</v>
      </c>
      <c r="H394" s="86">
        <v>3455</v>
      </c>
      <c r="I394" s="86">
        <v>255.34999999999991</v>
      </c>
      <c r="J394" s="86">
        <v>-749</v>
      </c>
      <c r="K394" s="86">
        <v>21564</v>
      </c>
      <c r="L394" s="86">
        <v>18920</v>
      </c>
      <c r="M394" s="86">
        <v>18071</v>
      </c>
      <c r="N394" s="86">
        <v>22657</v>
      </c>
      <c r="O394" s="86">
        <v>2949</v>
      </c>
      <c r="P394" s="86">
        <v>597</v>
      </c>
      <c r="Q394" s="86">
        <v>0</v>
      </c>
      <c r="R394" s="86">
        <v>0</v>
      </c>
      <c r="S394" s="86">
        <v>-840</v>
      </c>
      <c r="T394" s="86">
        <v>0</v>
      </c>
      <c r="U394" s="86">
        <v>0</v>
      </c>
      <c r="V394" s="140">
        <v>0</v>
      </c>
      <c r="W394" s="86">
        <v>-91</v>
      </c>
      <c r="X394" s="86">
        <v>0</v>
      </c>
      <c r="Y394" s="86">
        <v>749</v>
      </c>
      <c r="Z394" s="86">
        <v>0</v>
      </c>
      <c r="AA394" s="86">
        <v>0</v>
      </c>
      <c r="AB394" s="86">
        <v>-91</v>
      </c>
      <c r="AC394" s="86">
        <v>-91</v>
      </c>
      <c r="AD394" s="86">
        <v>-91</v>
      </c>
      <c r="AE394" s="86">
        <v>-91</v>
      </c>
      <c r="AF394" s="86">
        <v>-91</v>
      </c>
      <c r="AG394" s="86">
        <v>-294</v>
      </c>
      <c r="AH394" s="79">
        <v>9.1999999999999993</v>
      </c>
      <c r="AI394" s="92">
        <f t="shared" si="6"/>
        <v>2706</v>
      </c>
    </row>
    <row r="395" spans="1:35">
      <c r="A395" s="51" t="s">
        <v>530</v>
      </c>
      <c r="B395" s="86">
        <v>1</v>
      </c>
      <c r="C395" s="86">
        <v>0</v>
      </c>
      <c r="D395" s="86">
        <v>58</v>
      </c>
      <c r="E395" s="85">
        <v>59</v>
      </c>
      <c r="F395" s="86">
        <v>243379</v>
      </c>
      <c r="G395" s="86">
        <v>232563</v>
      </c>
      <c r="H395" s="86">
        <v>22821</v>
      </c>
      <c r="I395" s="86">
        <v>7032.8199999999961</v>
      </c>
      <c r="J395" s="86">
        <v>-7536</v>
      </c>
      <c r="K395" s="86">
        <v>256772</v>
      </c>
      <c r="L395" s="86">
        <v>230388</v>
      </c>
      <c r="M395" s="86">
        <v>222340</v>
      </c>
      <c r="N395" s="86">
        <v>267526</v>
      </c>
      <c r="O395" s="86">
        <v>16603</v>
      </c>
      <c r="P395" s="86">
        <v>7210</v>
      </c>
      <c r="Q395" s="86">
        <v>0</v>
      </c>
      <c r="R395" s="86">
        <v>0</v>
      </c>
      <c r="S395" s="86">
        <v>-8528</v>
      </c>
      <c r="T395" s="86">
        <v>4469</v>
      </c>
      <c r="U395" s="86">
        <v>0</v>
      </c>
      <c r="V395" s="140">
        <v>0</v>
      </c>
      <c r="W395" s="86">
        <v>-992</v>
      </c>
      <c r="X395" s="86">
        <v>0</v>
      </c>
      <c r="Y395" s="86">
        <v>7536</v>
      </c>
      <c r="Z395" s="86">
        <v>0</v>
      </c>
      <c r="AA395" s="86">
        <v>0</v>
      </c>
      <c r="AB395" s="86">
        <v>-992</v>
      </c>
      <c r="AC395" s="86">
        <v>-992</v>
      </c>
      <c r="AD395" s="86">
        <v>-992</v>
      </c>
      <c r="AE395" s="86">
        <v>-992</v>
      </c>
      <c r="AF395" s="86">
        <v>-992</v>
      </c>
      <c r="AG395" s="86">
        <v>-2576</v>
      </c>
      <c r="AH395" s="79">
        <v>8.6</v>
      </c>
      <c r="AI395" s="92">
        <f t="shared" si="6"/>
        <v>10816</v>
      </c>
    </row>
    <row r="396" spans="1:35">
      <c r="A396" s="51" t="s">
        <v>531</v>
      </c>
      <c r="B396" s="86">
        <v>0</v>
      </c>
      <c r="C396" s="86">
        <v>0</v>
      </c>
      <c r="D396" s="86">
        <v>3</v>
      </c>
      <c r="E396" s="85">
        <v>3</v>
      </c>
      <c r="F396" s="86">
        <v>8757</v>
      </c>
      <c r="G396" s="86">
        <v>7768</v>
      </c>
      <c r="H396" s="86">
        <v>1162</v>
      </c>
      <c r="I396" s="86">
        <v>141</v>
      </c>
      <c r="J396" s="86">
        <v>-173</v>
      </c>
      <c r="K396" s="86">
        <v>9086</v>
      </c>
      <c r="L396" s="86">
        <v>8456</v>
      </c>
      <c r="M396" s="86">
        <v>8189</v>
      </c>
      <c r="N396" s="86">
        <v>9400</v>
      </c>
      <c r="O396" s="86">
        <v>946</v>
      </c>
      <c r="P396" s="86">
        <v>254</v>
      </c>
      <c r="Q396" s="86">
        <v>0</v>
      </c>
      <c r="R396" s="86">
        <v>0</v>
      </c>
      <c r="S396" s="86">
        <v>-211</v>
      </c>
      <c r="T396" s="86">
        <v>0</v>
      </c>
      <c r="U396" s="86">
        <v>0</v>
      </c>
      <c r="V396" s="140">
        <v>0</v>
      </c>
      <c r="W396" s="86">
        <v>-38</v>
      </c>
      <c r="X396" s="86">
        <v>0</v>
      </c>
      <c r="Y396" s="86">
        <v>173</v>
      </c>
      <c r="Z396" s="86">
        <v>0</v>
      </c>
      <c r="AA396" s="86">
        <v>0</v>
      </c>
      <c r="AB396" s="86">
        <v>-38</v>
      </c>
      <c r="AC396" s="86">
        <v>-38</v>
      </c>
      <c r="AD396" s="86">
        <v>-38</v>
      </c>
      <c r="AE396" s="86">
        <v>-38</v>
      </c>
      <c r="AF396" s="86">
        <v>-21</v>
      </c>
      <c r="AG396" s="86">
        <v>0</v>
      </c>
      <c r="AH396" s="79">
        <v>5.6</v>
      </c>
      <c r="AI396" s="92">
        <f t="shared" si="6"/>
        <v>989</v>
      </c>
    </row>
    <row r="397" spans="1:35">
      <c r="A397" s="51" t="s">
        <v>532</v>
      </c>
      <c r="B397" s="86">
        <v>0</v>
      </c>
      <c r="C397" s="86">
        <v>0</v>
      </c>
      <c r="D397" s="86">
        <v>23</v>
      </c>
      <c r="E397" s="85">
        <v>23</v>
      </c>
      <c r="F397" s="86">
        <v>116447</v>
      </c>
      <c r="G397" s="86">
        <v>111230</v>
      </c>
      <c r="H397" s="86">
        <v>10749</v>
      </c>
      <c r="I397" s="86">
        <v>352.48000000000025</v>
      </c>
      <c r="J397" s="86">
        <v>-5532</v>
      </c>
      <c r="K397" s="86">
        <v>126031</v>
      </c>
      <c r="L397" s="86">
        <v>107234</v>
      </c>
      <c r="M397" s="86">
        <v>101607</v>
      </c>
      <c r="N397" s="86">
        <v>133907</v>
      </c>
      <c r="O397" s="86">
        <v>7848</v>
      </c>
      <c r="P397" s="86">
        <v>3477</v>
      </c>
      <c r="Q397" s="86">
        <v>0</v>
      </c>
      <c r="R397" s="86">
        <v>0</v>
      </c>
      <c r="S397" s="86">
        <v>-6108</v>
      </c>
      <c r="T397" s="86">
        <v>0</v>
      </c>
      <c r="U397" s="86">
        <v>0</v>
      </c>
      <c r="V397" s="140">
        <v>0</v>
      </c>
      <c r="W397" s="86">
        <v>-576</v>
      </c>
      <c r="X397" s="86">
        <v>0</v>
      </c>
      <c r="Y397" s="86">
        <v>5532</v>
      </c>
      <c r="Z397" s="86">
        <v>0</v>
      </c>
      <c r="AA397" s="86">
        <v>0</v>
      </c>
      <c r="AB397" s="86">
        <v>-576</v>
      </c>
      <c r="AC397" s="86">
        <v>-576</v>
      </c>
      <c r="AD397" s="86">
        <v>-576</v>
      </c>
      <c r="AE397" s="86">
        <v>-576</v>
      </c>
      <c r="AF397" s="86">
        <v>-576</v>
      </c>
      <c r="AG397" s="86">
        <v>-2652</v>
      </c>
      <c r="AH397" s="79">
        <v>10.6</v>
      </c>
      <c r="AI397" s="92">
        <f t="shared" si="6"/>
        <v>5217</v>
      </c>
    </row>
    <row r="398" spans="1:35">
      <c r="A398" s="51" t="s">
        <v>533</v>
      </c>
      <c r="B398" s="86">
        <v>0</v>
      </c>
      <c r="C398" s="86">
        <v>0</v>
      </c>
      <c r="D398" s="86">
        <v>110</v>
      </c>
      <c r="E398" s="85">
        <v>114</v>
      </c>
      <c r="F398" s="86">
        <v>154051</v>
      </c>
      <c r="G398" s="86">
        <v>140286</v>
      </c>
      <c r="H398" s="86">
        <v>22267</v>
      </c>
      <c r="I398" s="86">
        <v>1825.1399999999949</v>
      </c>
      <c r="J398" s="86">
        <v>-8502</v>
      </c>
      <c r="K398" s="86">
        <v>168911</v>
      </c>
      <c r="L398" s="86">
        <v>140594</v>
      </c>
      <c r="M398" s="86">
        <v>132178</v>
      </c>
      <c r="N398" s="86">
        <v>181080</v>
      </c>
      <c r="O398" s="86">
        <v>18534</v>
      </c>
      <c r="P398" s="86">
        <v>4638</v>
      </c>
      <c r="Q398" s="86">
        <v>0</v>
      </c>
      <c r="R398" s="86">
        <v>0</v>
      </c>
      <c r="S398" s="86">
        <v>-9407</v>
      </c>
      <c r="T398" s="86">
        <v>0</v>
      </c>
      <c r="U398" s="86">
        <v>0</v>
      </c>
      <c r="V398" s="140">
        <v>0</v>
      </c>
      <c r="W398" s="86">
        <v>-905</v>
      </c>
      <c r="X398" s="86">
        <v>0</v>
      </c>
      <c r="Y398" s="86">
        <v>8502</v>
      </c>
      <c r="Z398" s="86">
        <v>0</v>
      </c>
      <c r="AA398" s="86">
        <v>0</v>
      </c>
      <c r="AB398" s="86">
        <v>-905</v>
      </c>
      <c r="AC398" s="86">
        <v>-905</v>
      </c>
      <c r="AD398" s="86">
        <v>-905</v>
      </c>
      <c r="AE398" s="86">
        <v>-905</v>
      </c>
      <c r="AF398" s="86">
        <v>-905</v>
      </c>
      <c r="AG398" s="86">
        <v>-3977</v>
      </c>
      <c r="AH398" s="79">
        <v>10.4</v>
      </c>
      <c r="AI398" s="92">
        <f t="shared" si="6"/>
        <v>13765</v>
      </c>
    </row>
    <row r="399" spans="1:35" ht="22.5">
      <c r="A399" s="51" t="s">
        <v>534</v>
      </c>
      <c r="B399" s="86">
        <v>0</v>
      </c>
      <c r="C399" s="86">
        <v>0</v>
      </c>
      <c r="D399" s="86">
        <v>21</v>
      </c>
      <c r="E399" s="85">
        <v>21</v>
      </c>
      <c r="F399" s="86">
        <v>37040</v>
      </c>
      <c r="G399" s="86">
        <v>34414</v>
      </c>
      <c r="H399" s="86">
        <v>4958</v>
      </c>
      <c r="I399" s="86">
        <v>134.65999999999991</v>
      </c>
      <c r="J399" s="86">
        <v>-2332</v>
      </c>
      <c r="K399" s="86">
        <v>41273</v>
      </c>
      <c r="L399" s="86">
        <v>33279</v>
      </c>
      <c r="M399" s="86">
        <v>31216</v>
      </c>
      <c r="N399" s="86">
        <v>44316</v>
      </c>
      <c r="O399" s="86">
        <v>4074</v>
      </c>
      <c r="P399" s="86">
        <v>1124</v>
      </c>
      <c r="Q399" s="86">
        <v>0</v>
      </c>
      <c r="R399" s="86">
        <v>0</v>
      </c>
      <c r="S399" s="86">
        <v>-2572</v>
      </c>
      <c r="T399" s="86">
        <v>0</v>
      </c>
      <c r="U399" s="86">
        <v>0</v>
      </c>
      <c r="V399" s="140">
        <v>0</v>
      </c>
      <c r="W399" s="86">
        <v>-240</v>
      </c>
      <c r="X399" s="86">
        <v>0</v>
      </c>
      <c r="Y399" s="86">
        <v>2332</v>
      </c>
      <c r="Z399" s="86">
        <v>0</v>
      </c>
      <c r="AA399" s="86">
        <v>0</v>
      </c>
      <c r="AB399" s="86">
        <v>-240</v>
      </c>
      <c r="AC399" s="86">
        <v>-240</v>
      </c>
      <c r="AD399" s="86">
        <v>-240</v>
      </c>
      <c r="AE399" s="86">
        <v>-240</v>
      </c>
      <c r="AF399" s="86">
        <v>-240</v>
      </c>
      <c r="AG399" s="86">
        <v>-1132</v>
      </c>
      <c r="AH399" s="79">
        <v>10.7</v>
      </c>
      <c r="AI399" s="92">
        <f t="shared" si="6"/>
        <v>2626</v>
      </c>
    </row>
    <row r="400" spans="1:35">
      <c r="A400" s="51" t="s">
        <v>535</v>
      </c>
      <c r="B400" s="86">
        <v>0</v>
      </c>
      <c r="C400" s="86">
        <v>0</v>
      </c>
      <c r="D400" s="86">
        <v>14</v>
      </c>
      <c r="E400" s="85">
        <v>16</v>
      </c>
      <c r="F400" s="86">
        <v>22827</v>
      </c>
      <c r="G400" s="86">
        <v>20574</v>
      </c>
      <c r="H400" s="86">
        <v>3148</v>
      </c>
      <c r="I400" s="86">
        <v>37.400000000000006</v>
      </c>
      <c r="J400" s="86">
        <v>-895</v>
      </c>
      <c r="K400" s="86">
        <v>24350</v>
      </c>
      <c r="L400" s="86">
        <v>21391</v>
      </c>
      <c r="M400" s="86">
        <v>20501</v>
      </c>
      <c r="N400" s="86">
        <v>25599</v>
      </c>
      <c r="O400" s="86">
        <v>2594</v>
      </c>
      <c r="P400" s="86">
        <v>677</v>
      </c>
      <c r="Q400" s="86">
        <v>0</v>
      </c>
      <c r="R400" s="86">
        <v>0</v>
      </c>
      <c r="S400" s="86">
        <v>-1018</v>
      </c>
      <c r="T400" s="86">
        <v>0</v>
      </c>
      <c r="U400" s="86">
        <v>0</v>
      </c>
      <c r="V400" s="140">
        <v>0</v>
      </c>
      <c r="W400" s="86">
        <v>-123</v>
      </c>
      <c r="X400" s="86">
        <v>0</v>
      </c>
      <c r="Y400" s="86">
        <v>895</v>
      </c>
      <c r="Z400" s="86">
        <v>0</v>
      </c>
      <c r="AA400" s="86">
        <v>0</v>
      </c>
      <c r="AB400" s="86">
        <v>-123</v>
      </c>
      <c r="AC400" s="86">
        <v>-123</v>
      </c>
      <c r="AD400" s="86">
        <v>-123</v>
      </c>
      <c r="AE400" s="86">
        <v>-123</v>
      </c>
      <c r="AF400" s="86">
        <v>-123</v>
      </c>
      <c r="AG400" s="86">
        <v>-280</v>
      </c>
      <c r="AH400" s="79">
        <v>8.3000000000000007</v>
      </c>
      <c r="AI400" s="92">
        <f t="shared" si="6"/>
        <v>2253</v>
      </c>
    </row>
    <row r="401" spans="1:35">
      <c r="A401" s="51" t="s">
        <v>536</v>
      </c>
      <c r="B401" s="86">
        <v>0</v>
      </c>
      <c r="C401" s="86">
        <v>0</v>
      </c>
      <c r="D401" s="86">
        <v>1</v>
      </c>
      <c r="E401" s="85">
        <v>1</v>
      </c>
      <c r="F401" s="86">
        <v>0</v>
      </c>
      <c r="G401" s="86">
        <v>0</v>
      </c>
      <c r="H401" s="86">
        <v>0</v>
      </c>
      <c r="I401" s="86">
        <v>0</v>
      </c>
      <c r="J401" s="86">
        <v>0</v>
      </c>
      <c r="K401" s="86">
        <v>0</v>
      </c>
      <c r="L401" s="86">
        <v>0</v>
      </c>
      <c r="M401" s="86">
        <v>0</v>
      </c>
      <c r="N401" s="86">
        <v>0</v>
      </c>
      <c r="O401" s="86">
        <v>0</v>
      </c>
      <c r="P401" s="86">
        <v>0</v>
      </c>
      <c r="Q401" s="86">
        <v>0</v>
      </c>
      <c r="R401" s="86">
        <v>0</v>
      </c>
      <c r="S401" s="86">
        <v>0</v>
      </c>
      <c r="T401" s="86">
        <v>0</v>
      </c>
      <c r="U401" s="86">
        <v>0</v>
      </c>
      <c r="V401" s="140">
        <v>0</v>
      </c>
      <c r="W401" s="86">
        <v>0</v>
      </c>
      <c r="X401" s="86">
        <v>0</v>
      </c>
      <c r="Y401" s="86">
        <v>0</v>
      </c>
      <c r="Z401" s="86">
        <v>0</v>
      </c>
      <c r="AA401" s="86">
        <v>0</v>
      </c>
      <c r="AB401" s="86">
        <v>0</v>
      </c>
      <c r="AC401" s="86">
        <v>0</v>
      </c>
      <c r="AD401" s="86">
        <v>0</v>
      </c>
      <c r="AE401" s="86">
        <v>0</v>
      </c>
      <c r="AF401" s="86">
        <v>0</v>
      </c>
      <c r="AG401" s="86">
        <v>0</v>
      </c>
      <c r="AH401" s="79">
        <v>9.5</v>
      </c>
      <c r="AI401" s="92">
        <f t="shared" si="6"/>
        <v>0</v>
      </c>
    </row>
    <row r="402" spans="1:35">
      <c r="A402" s="51" t="s">
        <v>537</v>
      </c>
      <c r="B402" s="86">
        <v>1</v>
      </c>
      <c r="C402" s="86">
        <v>0</v>
      </c>
      <c r="D402" s="86">
        <v>7</v>
      </c>
      <c r="E402" s="85">
        <v>8</v>
      </c>
      <c r="F402" s="86">
        <v>34291</v>
      </c>
      <c r="G402" s="86">
        <v>36493</v>
      </c>
      <c r="H402" s="86">
        <v>3255</v>
      </c>
      <c r="I402" s="86">
        <v>4345.4799999999996</v>
      </c>
      <c r="J402" s="86">
        <v>-1158</v>
      </c>
      <c r="K402" s="86">
        <v>36367</v>
      </c>
      <c r="L402" s="86">
        <v>32288</v>
      </c>
      <c r="M402" s="86">
        <v>31025</v>
      </c>
      <c r="N402" s="86">
        <v>38160</v>
      </c>
      <c r="O402" s="86">
        <v>2329</v>
      </c>
      <c r="P402" s="86">
        <v>1071</v>
      </c>
      <c r="Q402" s="86">
        <v>0</v>
      </c>
      <c r="R402" s="86">
        <v>0</v>
      </c>
      <c r="S402" s="86">
        <v>-1303</v>
      </c>
      <c r="T402" s="86">
        <v>4299</v>
      </c>
      <c r="U402" s="86">
        <v>0</v>
      </c>
      <c r="V402" s="140">
        <v>0</v>
      </c>
      <c r="W402" s="86">
        <v>-145</v>
      </c>
      <c r="X402" s="86">
        <v>0</v>
      </c>
      <c r="Y402" s="86">
        <v>1158</v>
      </c>
      <c r="Z402" s="86">
        <v>0</v>
      </c>
      <c r="AA402" s="86">
        <v>0</v>
      </c>
      <c r="AB402" s="86">
        <v>-145</v>
      </c>
      <c r="AC402" s="86">
        <v>-145</v>
      </c>
      <c r="AD402" s="86">
        <v>-145</v>
      </c>
      <c r="AE402" s="86">
        <v>-145</v>
      </c>
      <c r="AF402" s="86">
        <v>-145</v>
      </c>
      <c r="AG402" s="86">
        <v>-433</v>
      </c>
      <c r="AH402" s="79">
        <v>9</v>
      </c>
      <c r="AI402" s="92">
        <f t="shared" si="6"/>
        <v>-2202</v>
      </c>
    </row>
    <row r="403" spans="1:35">
      <c r="A403" s="51" t="s">
        <v>538</v>
      </c>
      <c r="B403" s="86">
        <v>0</v>
      </c>
      <c r="C403" s="86">
        <v>0</v>
      </c>
      <c r="D403" s="86">
        <v>42</v>
      </c>
      <c r="E403" s="85">
        <v>45</v>
      </c>
      <c r="F403" s="86">
        <v>39633</v>
      </c>
      <c r="G403" s="86">
        <v>33873</v>
      </c>
      <c r="H403" s="86">
        <v>7128</v>
      </c>
      <c r="I403" s="86">
        <v>374.15000000000032</v>
      </c>
      <c r="J403" s="86">
        <v>-1368</v>
      </c>
      <c r="K403" s="86">
        <v>42054</v>
      </c>
      <c r="L403" s="86">
        <v>37330</v>
      </c>
      <c r="M403" s="86">
        <v>35553</v>
      </c>
      <c r="N403" s="86">
        <v>44328</v>
      </c>
      <c r="O403" s="86">
        <v>6163</v>
      </c>
      <c r="P403" s="86">
        <v>1169</v>
      </c>
      <c r="Q403" s="86">
        <v>0</v>
      </c>
      <c r="R403" s="86">
        <v>0</v>
      </c>
      <c r="S403" s="86">
        <v>-1572</v>
      </c>
      <c r="T403" s="86">
        <v>0</v>
      </c>
      <c r="U403" s="86">
        <v>0</v>
      </c>
      <c r="V403" s="140">
        <v>0</v>
      </c>
      <c r="W403" s="86">
        <v>-204</v>
      </c>
      <c r="X403" s="86">
        <v>0</v>
      </c>
      <c r="Y403" s="86">
        <v>1368</v>
      </c>
      <c r="Z403" s="86">
        <v>0</v>
      </c>
      <c r="AA403" s="86">
        <v>0</v>
      </c>
      <c r="AB403" s="86">
        <v>-204</v>
      </c>
      <c r="AC403" s="86">
        <v>-204</v>
      </c>
      <c r="AD403" s="86">
        <v>-204</v>
      </c>
      <c r="AE403" s="86">
        <v>-204</v>
      </c>
      <c r="AF403" s="86">
        <v>-204</v>
      </c>
      <c r="AG403" s="86">
        <v>-348</v>
      </c>
      <c r="AH403" s="79">
        <v>7.7</v>
      </c>
      <c r="AI403" s="92">
        <f t="shared" si="6"/>
        <v>5760</v>
      </c>
    </row>
    <row r="404" spans="1:35">
      <c r="A404" s="51" t="s">
        <v>539</v>
      </c>
      <c r="B404" s="86">
        <v>0</v>
      </c>
      <c r="C404" s="86">
        <v>0</v>
      </c>
      <c r="D404" s="86">
        <v>11</v>
      </c>
      <c r="E404" s="85">
        <v>16</v>
      </c>
      <c r="F404" s="86">
        <v>35397</v>
      </c>
      <c r="G404" s="86">
        <v>31689</v>
      </c>
      <c r="H404" s="86">
        <v>4302</v>
      </c>
      <c r="I404" s="86">
        <v>897.52</v>
      </c>
      <c r="J404" s="86">
        <v>-594</v>
      </c>
      <c r="K404" s="86">
        <v>36544</v>
      </c>
      <c r="L404" s="86">
        <v>34239</v>
      </c>
      <c r="M404" s="86">
        <v>33081</v>
      </c>
      <c r="N404" s="86">
        <v>37898</v>
      </c>
      <c r="O404" s="86">
        <v>3419</v>
      </c>
      <c r="P404" s="86">
        <v>1025</v>
      </c>
      <c r="Q404" s="86">
        <v>0</v>
      </c>
      <c r="R404" s="86">
        <v>0</v>
      </c>
      <c r="S404" s="86">
        <v>-736</v>
      </c>
      <c r="T404" s="86">
        <v>0</v>
      </c>
      <c r="U404" s="86">
        <v>0</v>
      </c>
      <c r="V404" s="140">
        <v>0</v>
      </c>
      <c r="W404" s="86">
        <v>-142</v>
      </c>
      <c r="X404" s="86">
        <v>0</v>
      </c>
      <c r="Y404" s="86">
        <v>594</v>
      </c>
      <c r="Z404" s="86">
        <v>0</v>
      </c>
      <c r="AA404" s="86">
        <v>0</v>
      </c>
      <c r="AB404" s="86">
        <v>-142</v>
      </c>
      <c r="AC404" s="86">
        <v>-142</v>
      </c>
      <c r="AD404" s="86">
        <v>-142</v>
      </c>
      <c r="AE404" s="86">
        <v>-142</v>
      </c>
      <c r="AF404" s="86">
        <v>-26</v>
      </c>
      <c r="AG404" s="86">
        <v>0</v>
      </c>
      <c r="AH404" s="79">
        <v>5.2</v>
      </c>
      <c r="AI404" s="92">
        <f t="shared" si="6"/>
        <v>3708</v>
      </c>
    </row>
    <row r="405" spans="1:35">
      <c r="A405" s="51" t="s">
        <v>540</v>
      </c>
      <c r="B405" s="86">
        <v>0</v>
      </c>
      <c r="C405" s="86">
        <v>0</v>
      </c>
      <c r="D405" s="86">
        <v>54</v>
      </c>
      <c r="E405" s="85">
        <v>62</v>
      </c>
      <c r="F405" s="86">
        <v>82833</v>
      </c>
      <c r="G405" s="86">
        <v>78559</v>
      </c>
      <c r="H405" s="86">
        <v>9020</v>
      </c>
      <c r="I405" s="86">
        <v>740.82000000000016</v>
      </c>
      <c r="J405" s="86">
        <v>-4746</v>
      </c>
      <c r="K405" s="86">
        <v>91211</v>
      </c>
      <c r="L405" s="86">
        <v>75356</v>
      </c>
      <c r="M405" s="86">
        <v>71345</v>
      </c>
      <c r="N405" s="86">
        <v>96854</v>
      </c>
      <c r="O405" s="86">
        <v>7015</v>
      </c>
      <c r="P405" s="86">
        <v>2499</v>
      </c>
      <c r="Q405" s="86">
        <v>0</v>
      </c>
      <c r="R405" s="86">
        <v>0</v>
      </c>
      <c r="S405" s="86">
        <v>-5240</v>
      </c>
      <c r="T405" s="86">
        <v>0</v>
      </c>
      <c r="U405" s="86">
        <v>0</v>
      </c>
      <c r="V405" s="140">
        <v>0</v>
      </c>
      <c r="W405" s="86">
        <v>-494</v>
      </c>
      <c r="X405" s="86">
        <v>0</v>
      </c>
      <c r="Y405" s="86">
        <v>4746</v>
      </c>
      <c r="Z405" s="86">
        <v>0</v>
      </c>
      <c r="AA405" s="86">
        <v>0</v>
      </c>
      <c r="AB405" s="86">
        <v>-494</v>
      </c>
      <c r="AC405" s="86">
        <v>-494</v>
      </c>
      <c r="AD405" s="86">
        <v>-494</v>
      </c>
      <c r="AE405" s="86">
        <v>-494</v>
      </c>
      <c r="AF405" s="86">
        <v>-494</v>
      </c>
      <c r="AG405" s="86">
        <v>-2276</v>
      </c>
      <c r="AH405" s="79">
        <v>10.6</v>
      </c>
      <c r="AI405" s="92">
        <f t="shared" si="6"/>
        <v>4274</v>
      </c>
    </row>
    <row r="406" spans="1:35">
      <c r="A406" s="51" t="s">
        <v>541</v>
      </c>
      <c r="B406" s="86">
        <v>0</v>
      </c>
      <c r="C406" s="86">
        <v>0</v>
      </c>
      <c r="D406" s="86">
        <v>64</v>
      </c>
      <c r="E406" s="85">
        <v>70</v>
      </c>
      <c r="F406" s="86">
        <v>70134</v>
      </c>
      <c r="G406" s="86">
        <v>65582</v>
      </c>
      <c r="H406" s="86">
        <v>8320</v>
      </c>
      <c r="I406" s="86">
        <v>219.21000000000026</v>
      </c>
      <c r="J406" s="86">
        <v>-3768</v>
      </c>
      <c r="K406" s="86">
        <v>76660</v>
      </c>
      <c r="L406" s="86">
        <v>64013</v>
      </c>
      <c r="M406" s="86">
        <v>60341</v>
      </c>
      <c r="N406" s="86">
        <v>81956</v>
      </c>
      <c r="O406" s="86">
        <v>6601</v>
      </c>
      <c r="P406" s="86">
        <v>2108</v>
      </c>
      <c r="Q406" s="86">
        <v>0</v>
      </c>
      <c r="R406" s="86">
        <v>0</v>
      </c>
      <c r="S406" s="86">
        <v>-4157</v>
      </c>
      <c r="T406" s="86">
        <v>0</v>
      </c>
      <c r="U406" s="86">
        <v>0</v>
      </c>
      <c r="V406" s="140">
        <v>0</v>
      </c>
      <c r="W406" s="86">
        <v>-389</v>
      </c>
      <c r="X406" s="86">
        <v>0</v>
      </c>
      <c r="Y406" s="86">
        <v>3768</v>
      </c>
      <c r="Z406" s="86">
        <v>0</v>
      </c>
      <c r="AA406" s="86">
        <v>0</v>
      </c>
      <c r="AB406" s="86">
        <v>-389</v>
      </c>
      <c r="AC406" s="86">
        <v>-389</v>
      </c>
      <c r="AD406" s="86">
        <v>-389</v>
      </c>
      <c r="AE406" s="86">
        <v>-389</v>
      </c>
      <c r="AF406" s="86">
        <v>-389</v>
      </c>
      <c r="AG406" s="86">
        <v>-1823</v>
      </c>
      <c r="AH406" s="79">
        <v>10.7</v>
      </c>
      <c r="AI406" s="92">
        <f t="shared" si="6"/>
        <v>4552</v>
      </c>
    </row>
    <row r="407" spans="1:35">
      <c r="A407" s="51" t="s">
        <v>542</v>
      </c>
      <c r="B407" s="86">
        <v>0</v>
      </c>
      <c r="C407" s="86">
        <v>0</v>
      </c>
      <c r="D407" s="86">
        <v>21</v>
      </c>
      <c r="E407" s="85">
        <v>23</v>
      </c>
      <c r="F407" s="86">
        <v>32179</v>
      </c>
      <c r="G407" s="86">
        <v>28475</v>
      </c>
      <c r="H407" s="86">
        <v>4737</v>
      </c>
      <c r="I407" s="86">
        <v>446.91999999999973</v>
      </c>
      <c r="J407" s="86">
        <v>-1033</v>
      </c>
      <c r="K407" s="86">
        <v>34067</v>
      </c>
      <c r="L407" s="86">
        <v>30342</v>
      </c>
      <c r="M407" s="86">
        <v>28941</v>
      </c>
      <c r="N407" s="86">
        <v>35919</v>
      </c>
      <c r="O407" s="86">
        <v>3968</v>
      </c>
      <c r="P407" s="86">
        <v>947</v>
      </c>
      <c r="Q407" s="86">
        <v>0</v>
      </c>
      <c r="R407" s="86">
        <v>0</v>
      </c>
      <c r="S407" s="86">
        <v>-1211</v>
      </c>
      <c r="T407" s="86">
        <v>0</v>
      </c>
      <c r="U407" s="86">
        <v>0</v>
      </c>
      <c r="V407" s="140">
        <v>0</v>
      </c>
      <c r="W407" s="86">
        <v>-178</v>
      </c>
      <c r="X407" s="86">
        <v>0</v>
      </c>
      <c r="Y407" s="86">
        <v>1033</v>
      </c>
      <c r="Z407" s="86">
        <v>0</v>
      </c>
      <c r="AA407" s="86">
        <v>0</v>
      </c>
      <c r="AB407" s="86">
        <v>-178</v>
      </c>
      <c r="AC407" s="86">
        <v>-178</v>
      </c>
      <c r="AD407" s="86">
        <v>-178</v>
      </c>
      <c r="AE407" s="86">
        <v>-178</v>
      </c>
      <c r="AF407" s="86">
        <v>-178</v>
      </c>
      <c r="AG407" s="86">
        <v>-143</v>
      </c>
      <c r="AH407" s="79">
        <v>6.8</v>
      </c>
      <c r="AI407" s="92">
        <f t="shared" si="6"/>
        <v>3704</v>
      </c>
    </row>
    <row r="408" spans="1:35">
      <c r="A408" s="51" t="s">
        <v>543</v>
      </c>
      <c r="B408" s="86">
        <v>0</v>
      </c>
      <c r="C408" s="86">
        <v>0</v>
      </c>
      <c r="D408" s="86">
        <v>0</v>
      </c>
      <c r="E408" s="85">
        <v>0</v>
      </c>
      <c r="F408" s="86">
        <v>0</v>
      </c>
      <c r="G408" s="86">
        <v>0</v>
      </c>
      <c r="H408" s="86">
        <v>0</v>
      </c>
      <c r="I408" s="86">
        <v>0</v>
      </c>
      <c r="J408" s="86">
        <v>0</v>
      </c>
      <c r="K408" s="86">
        <v>0</v>
      </c>
      <c r="L408" s="86">
        <v>0</v>
      </c>
      <c r="M408" s="86">
        <v>0</v>
      </c>
      <c r="N408" s="86">
        <v>0</v>
      </c>
      <c r="O408" s="86">
        <v>0</v>
      </c>
      <c r="P408" s="86">
        <v>0</v>
      </c>
      <c r="Q408" s="86">
        <v>0</v>
      </c>
      <c r="R408" s="86">
        <v>0</v>
      </c>
      <c r="S408" s="86">
        <v>0</v>
      </c>
      <c r="T408" s="86">
        <v>0</v>
      </c>
      <c r="U408" s="86">
        <v>0</v>
      </c>
      <c r="V408" s="140">
        <v>0</v>
      </c>
      <c r="W408" s="86">
        <v>0</v>
      </c>
      <c r="X408" s="86">
        <v>0</v>
      </c>
      <c r="Y408" s="86">
        <v>0</v>
      </c>
      <c r="Z408" s="86">
        <v>0</v>
      </c>
      <c r="AA408" s="86">
        <v>0</v>
      </c>
      <c r="AB408" s="86">
        <v>0</v>
      </c>
      <c r="AC408" s="86">
        <v>0</v>
      </c>
      <c r="AD408" s="86">
        <v>0</v>
      </c>
      <c r="AE408" s="86">
        <v>0</v>
      </c>
      <c r="AF408" s="86">
        <v>0</v>
      </c>
      <c r="AG408" s="86">
        <v>0</v>
      </c>
      <c r="AH408" s="79">
        <v>1</v>
      </c>
      <c r="AI408" s="92">
        <f t="shared" si="6"/>
        <v>0</v>
      </c>
    </row>
    <row r="409" spans="1:35">
      <c r="A409" s="51" t="s">
        <v>544</v>
      </c>
      <c r="B409" s="86">
        <v>0</v>
      </c>
      <c r="C409" s="86">
        <v>0</v>
      </c>
      <c r="D409" s="86">
        <v>0</v>
      </c>
      <c r="E409" s="85">
        <v>0</v>
      </c>
      <c r="F409" s="86">
        <v>0</v>
      </c>
      <c r="G409" s="86">
        <v>0</v>
      </c>
      <c r="H409" s="86">
        <v>0</v>
      </c>
      <c r="I409" s="86">
        <v>0</v>
      </c>
      <c r="J409" s="86">
        <v>0</v>
      </c>
      <c r="K409" s="86">
        <v>0</v>
      </c>
      <c r="L409" s="86">
        <v>0</v>
      </c>
      <c r="M409" s="86">
        <v>0</v>
      </c>
      <c r="N409" s="86">
        <v>0</v>
      </c>
      <c r="O409" s="86">
        <v>0</v>
      </c>
      <c r="P409" s="86">
        <v>0</v>
      </c>
      <c r="Q409" s="86">
        <v>0</v>
      </c>
      <c r="R409" s="86">
        <v>0</v>
      </c>
      <c r="S409" s="86">
        <v>0</v>
      </c>
      <c r="T409" s="86">
        <v>0</v>
      </c>
      <c r="U409" s="86">
        <v>0</v>
      </c>
      <c r="V409" s="140">
        <v>0</v>
      </c>
      <c r="W409" s="86">
        <v>0</v>
      </c>
      <c r="X409" s="86">
        <v>0</v>
      </c>
      <c r="Y409" s="86">
        <v>0</v>
      </c>
      <c r="Z409" s="86">
        <v>0</v>
      </c>
      <c r="AA409" s="86">
        <v>0</v>
      </c>
      <c r="AB409" s="86">
        <v>0</v>
      </c>
      <c r="AC409" s="86">
        <v>0</v>
      </c>
      <c r="AD409" s="86">
        <v>0</v>
      </c>
      <c r="AE409" s="86">
        <v>0</v>
      </c>
      <c r="AF409" s="86">
        <v>0</v>
      </c>
      <c r="AG409" s="86">
        <v>0</v>
      </c>
      <c r="AH409" s="79">
        <v>1</v>
      </c>
      <c r="AI409" s="92">
        <f t="shared" si="6"/>
        <v>0</v>
      </c>
    </row>
    <row r="410" spans="1:35">
      <c r="A410" s="51" t="s">
        <v>545</v>
      </c>
      <c r="B410" s="86">
        <v>0</v>
      </c>
      <c r="C410" s="86">
        <v>0</v>
      </c>
      <c r="D410" s="86">
        <v>0</v>
      </c>
      <c r="E410" s="85">
        <v>0</v>
      </c>
      <c r="F410" s="86">
        <v>0</v>
      </c>
      <c r="G410" s="86">
        <v>0</v>
      </c>
      <c r="H410" s="86">
        <v>0</v>
      </c>
      <c r="I410" s="86">
        <v>0</v>
      </c>
      <c r="J410" s="86">
        <v>0</v>
      </c>
      <c r="K410" s="86">
        <v>0</v>
      </c>
      <c r="L410" s="86">
        <v>0</v>
      </c>
      <c r="M410" s="86">
        <v>0</v>
      </c>
      <c r="N410" s="86">
        <v>0</v>
      </c>
      <c r="O410" s="86">
        <v>0</v>
      </c>
      <c r="P410" s="86">
        <v>0</v>
      </c>
      <c r="Q410" s="86">
        <v>0</v>
      </c>
      <c r="R410" s="86">
        <v>0</v>
      </c>
      <c r="S410" s="86">
        <v>0</v>
      </c>
      <c r="T410" s="86">
        <v>0</v>
      </c>
      <c r="U410" s="86">
        <v>0</v>
      </c>
      <c r="V410" s="140">
        <v>0</v>
      </c>
      <c r="W410" s="86">
        <v>0</v>
      </c>
      <c r="X410" s="86">
        <v>0</v>
      </c>
      <c r="Y410" s="86">
        <v>0</v>
      </c>
      <c r="Z410" s="86">
        <v>0</v>
      </c>
      <c r="AA410" s="86">
        <v>0</v>
      </c>
      <c r="AB410" s="86">
        <v>0</v>
      </c>
      <c r="AC410" s="86">
        <v>0</v>
      </c>
      <c r="AD410" s="86">
        <v>0</v>
      </c>
      <c r="AE410" s="86">
        <v>0</v>
      </c>
      <c r="AF410" s="86">
        <v>0</v>
      </c>
      <c r="AG410" s="86">
        <v>0</v>
      </c>
      <c r="AH410" s="79">
        <v>1</v>
      </c>
      <c r="AI410" s="92">
        <f t="shared" si="6"/>
        <v>0</v>
      </c>
    </row>
    <row r="411" spans="1:35">
      <c r="A411" s="51" t="s">
        <v>546</v>
      </c>
      <c r="B411" s="86">
        <v>0</v>
      </c>
      <c r="C411" s="86">
        <v>0</v>
      </c>
      <c r="D411" s="86">
        <v>0</v>
      </c>
      <c r="E411" s="85">
        <v>0</v>
      </c>
      <c r="F411" s="86">
        <v>0</v>
      </c>
      <c r="G411" s="86">
        <v>0</v>
      </c>
      <c r="H411" s="86">
        <v>0</v>
      </c>
      <c r="I411" s="86">
        <v>0</v>
      </c>
      <c r="J411" s="86">
        <v>0</v>
      </c>
      <c r="K411" s="86">
        <v>0</v>
      </c>
      <c r="L411" s="86">
        <v>0</v>
      </c>
      <c r="M411" s="86">
        <v>0</v>
      </c>
      <c r="N411" s="86">
        <v>0</v>
      </c>
      <c r="O411" s="86">
        <v>0</v>
      </c>
      <c r="P411" s="86">
        <v>0</v>
      </c>
      <c r="Q411" s="86">
        <v>0</v>
      </c>
      <c r="R411" s="86">
        <v>0</v>
      </c>
      <c r="S411" s="86">
        <v>0</v>
      </c>
      <c r="T411" s="86">
        <v>0</v>
      </c>
      <c r="U411" s="86">
        <v>0</v>
      </c>
      <c r="V411" s="140">
        <v>0</v>
      </c>
      <c r="W411" s="86">
        <v>0</v>
      </c>
      <c r="X411" s="86">
        <v>0</v>
      </c>
      <c r="Y411" s="86">
        <v>0</v>
      </c>
      <c r="Z411" s="86">
        <v>0</v>
      </c>
      <c r="AA411" s="86">
        <v>0</v>
      </c>
      <c r="AB411" s="86">
        <v>0</v>
      </c>
      <c r="AC411" s="86">
        <v>0</v>
      </c>
      <c r="AD411" s="86">
        <v>0</v>
      </c>
      <c r="AE411" s="86">
        <v>0</v>
      </c>
      <c r="AF411" s="86">
        <v>0</v>
      </c>
      <c r="AG411" s="86">
        <v>0</v>
      </c>
      <c r="AH411" s="79">
        <v>1</v>
      </c>
      <c r="AI411" s="92">
        <f t="shared" si="6"/>
        <v>0</v>
      </c>
    </row>
    <row r="412" spans="1:35">
      <c r="A412" s="51" t="s">
        <v>547</v>
      </c>
      <c r="B412" s="86">
        <v>0</v>
      </c>
      <c r="C412" s="86">
        <v>0</v>
      </c>
      <c r="D412" s="86">
        <v>0</v>
      </c>
      <c r="E412" s="85">
        <v>0</v>
      </c>
      <c r="F412" s="86">
        <v>0</v>
      </c>
      <c r="G412" s="86">
        <v>0</v>
      </c>
      <c r="H412" s="86">
        <v>0</v>
      </c>
      <c r="I412" s="86">
        <v>0</v>
      </c>
      <c r="J412" s="86">
        <v>0</v>
      </c>
      <c r="K412" s="86">
        <v>0</v>
      </c>
      <c r="L412" s="86">
        <v>0</v>
      </c>
      <c r="M412" s="86">
        <v>0</v>
      </c>
      <c r="N412" s="86">
        <v>0</v>
      </c>
      <c r="O412" s="86">
        <v>0</v>
      </c>
      <c r="P412" s="86">
        <v>0</v>
      </c>
      <c r="Q412" s="86">
        <v>0</v>
      </c>
      <c r="R412" s="86">
        <v>0</v>
      </c>
      <c r="S412" s="86">
        <v>0</v>
      </c>
      <c r="T412" s="86">
        <v>0</v>
      </c>
      <c r="U412" s="86">
        <v>0</v>
      </c>
      <c r="V412" s="140">
        <v>0</v>
      </c>
      <c r="W412" s="86">
        <v>0</v>
      </c>
      <c r="X412" s="86">
        <v>0</v>
      </c>
      <c r="Y412" s="86">
        <v>0</v>
      </c>
      <c r="Z412" s="86">
        <v>0</v>
      </c>
      <c r="AA412" s="86">
        <v>0</v>
      </c>
      <c r="AB412" s="86">
        <v>0</v>
      </c>
      <c r="AC412" s="86">
        <v>0</v>
      </c>
      <c r="AD412" s="86">
        <v>0</v>
      </c>
      <c r="AE412" s="86">
        <v>0</v>
      </c>
      <c r="AF412" s="86">
        <v>0</v>
      </c>
      <c r="AG412" s="86">
        <v>0</v>
      </c>
      <c r="AH412" s="79">
        <v>1</v>
      </c>
      <c r="AI412" s="92">
        <f t="shared" si="6"/>
        <v>0</v>
      </c>
    </row>
    <row r="413" spans="1:35">
      <c r="A413" s="51" t="s">
        <v>548</v>
      </c>
      <c r="B413" s="86">
        <v>0</v>
      </c>
      <c r="C413" s="86">
        <v>0</v>
      </c>
      <c r="D413" s="86">
        <v>0</v>
      </c>
      <c r="E413" s="85">
        <v>0</v>
      </c>
      <c r="F413" s="86">
        <v>0</v>
      </c>
      <c r="G413" s="86">
        <v>0</v>
      </c>
      <c r="H413" s="86">
        <v>0</v>
      </c>
      <c r="I413" s="86">
        <v>0</v>
      </c>
      <c r="J413" s="86">
        <v>0</v>
      </c>
      <c r="K413" s="86">
        <v>0</v>
      </c>
      <c r="L413" s="86">
        <v>0</v>
      </c>
      <c r="M413" s="86">
        <v>0</v>
      </c>
      <c r="N413" s="86">
        <v>0</v>
      </c>
      <c r="O413" s="86">
        <v>0</v>
      </c>
      <c r="P413" s="86">
        <v>0</v>
      </c>
      <c r="Q413" s="86">
        <v>0</v>
      </c>
      <c r="R413" s="86">
        <v>0</v>
      </c>
      <c r="S413" s="86">
        <v>0</v>
      </c>
      <c r="T413" s="86">
        <v>0</v>
      </c>
      <c r="U413" s="86">
        <v>0</v>
      </c>
      <c r="V413" s="140">
        <v>0</v>
      </c>
      <c r="W413" s="86">
        <v>0</v>
      </c>
      <c r="X413" s="86">
        <v>0</v>
      </c>
      <c r="Y413" s="86">
        <v>0</v>
      </c>
      <c r="Z413" s="86">
        <v>0</v>
      </c>
      <c r="AA413" s="86">
        <v>0</v>
      </c>
      <c r="AB413" s="86">
        <v>0</v>
      </c>
      <c r="AC413" s="86">
        <v>0</v>
      </c>
      <c r="AD413" s="86">
        <v>0</v>
      </c>
      <c r="AE413" s="86">
        <v>0</v>
      </c>
      <c r="AF413" s="86">
        <v>0</v>
      </c>
      <c r="AG413" s="86">
        <v>0</v>
      </c>
      <c r="AH413" s="79">
        <v>1</v>
      </c>
      <c r="AI413" s="92">
        <f t="shared" si="6"/>
        <v>0</v>
      </c>
    </row>
    <row r="414" spans="1:35">
      <c r="A414" s="51" t="s">
        <v>549</v>
      </c>
      <c r="B414" s="86">
        <v>0</v>
      </c>
      <c r="C414" s="86">
        <v>0</v>
      </c>
      <c r="D414" s="86">
        <v>5</v>
      </c>
      <c r="E414" s="85">
        <v>6</v>
      </c>
      <c r="F414" s="86">
        <v>11483</v>
      </c>
      <c r="G414" s="86">
        <v>10331</v>
      </c>
      <c r="H414" s="86">
        <v>1490</v>
      </c>
      <c r="I414" s="86">
        <v>248.24999999999989</v>
      </c>
      <c r="J414" s="86">
        <v>-338</v>
      </c>
      <c r="K414" s="86">
        <v>12044</v>
      </c>
      <c r="L414" s="86">
        <v>10919</v>
      </c>
      <c r="M414" s="86">
        <v>10310</v>
      </c>
      <c r="N414" s="86">
        <v>12876</v>
      </c>
      <c r="O414" s="86">
        <v>1197</v>
      </c>
      <c r="P414" s="86">
        <v>337</v>
      </c>
      <c r="Q414" s="86">
        <v>0</v>
      </c>
      <c r="R414" s="86">
        <v>0</v>
      </c>
      <c r="S414" s="86">
        <v>-382</v>
      </c>
      <c r="T414" s="86">
        <v>0</v>
      </c>
      <c r="U414" s="86">
        <v>0</v>
      </c>
      <c r="V414" s="140">
        <v>0</v>
      </c>
      <c r="W414" s="86">
        <v>-44</v>
      </c>
      <c r="X414" s="86">
        <v>0</v>
      </c>
      <c r="Y414" s="86">
        <v>338</v>
      </c>
      <c r="Z414" s="86">
        <v>0</v>
      </c>
      <c r="AA414" s="86">
        <v>0</v>
      </c>
      <c r="AB414" s="86">
        <v>-44</v>
      </c>
      <c r="AC414" s="86">
        <v>-44</v>
      </c>
      <c r="AD414" s="86">
        <v>-44</v>
      </c>
      <c r="AE414" s="86">
        <v>-44</v>
      </c>
      <c r="AF414" s="86">
        <v>-44</v>
      </c>
      <c r="AG414" s="86">
        <v>-118</v>
      </c>
      <c r="AH414" s="79">
        <v>8.6999999999999993</v>
      </c>
      <c r="AI414" s="92">
        <f t="shared" si="6"/>
        <v>1152</v>
      </c>
    </row>
    <row r="415" spans="1:35">
      <c r="A415" s="51" t="s">
        <v>550</v>
      </c>
      <c r="B415" s="86">
        <v>0</v>
      </c>
      <c r="C415" s="86">
        <v>0</v>
      </c>
      <c r="D415" s="86">
        <v>713</v>
      </c>
      <c r="E415" s="85">
        <v>748</v>
      </c>
      <c r="F415" s="86">
        <v>323440</v>
      </c>
      <c r="G415" s="86">
        <v>291608</v>
      </c>
      <c r="H415" s="86">
        <v>46629</v>
      </c>
      <c r="I415" s="86">
        <v>2390.1299999999947</v>
      </c>
      <c r="J415" s="86">
        <v>-14797</v>
      </c>
      <c r="K415" s="86">
        <v>349453</v>
      </c>
      <c r="L415" s="86">
        <v>299011</v>
      </c>
      <c r="M415" s="86">
        <v>282892</v>
      </c>
      <c r="N415" s="86">
        <v>371689</v>
      </c>
      <c r="O415" s="86">
        <v>38579</v>
      </c>
      <c r="P415" s="86">
        <v>9641</v>
      </c>
      <c r="Q415" s="86">
        <v>0</v>
      </c>
      <c r="R415" s="86">
        <v>0</v>
      </c>
      <c r="S415" s="86">
        <v>-16388</v>
      </c>
      <c r="T415" s="86">
        <v>0</v>
      </c>
      <c r="U415" s="86">
        <v>0</v>
      </c>
      <c r="V415" s="140">
        <v>0</v>
      </c>
      <c r="W415" s="86">
        <v>-1591</v>
      </c>
      <c r="X415" s="86">
        <v>0</v>
      </c>
      <c r="Y415" s="86">
        <v>14797</v>
      </c>
      <c r="Z415" s="86">
        <v>0</v>
      </c>
      <c r="AA415" s="86">
        <v>0</v>
      </c>
      <c r="AB415" s="86">
        <v>-1591</v>
      </c>
      <c r="AC415" s="86">
        <v>-1591</v>
      </c>
      <c r="AD415" s="86">
        <v>-1591</v>
      </c>
      <c r="AE415" s="86">
        <v>-1591</v>
      </c>
      <c r="AF415" s="86">
        <v>-1591</v>
      </c>
      <c r="AG415" s="86">
        <v>-6842</v>
      </c>
      <c r="AH415" s="79">
        <v>10.3</v>
      </c>
      <c r="AI415" s="92">
        <f t="shared" si="6"/>
        <v>31832</v>
      </c>
    </row>
    <row r="416" spans="1:35">
      <c r="A416" s="51" t="s">
        <v>551</v>
      </c>
      <c r="B416" s="86">
        <v>0</v>
      </c>
      <c r="C416" s="86">
        <v>0</v>
      </c>
      <c r="D416" s="86">
        <v>0</v>
      </c>
      <c r="E416" s="85">
        <v>0</v>
      </c>
      <c r="F416" s="86">
        <v>0</v>
      </c>
      <c r="G416" s="86">
        <v>0</v>
      </c>
      <c r="H416" s="86">
        <v>0</v>
      </c>
      <c r="I416" s="86">
        <v>0</v>
      </c>
      <c r="J416" s="86">
        <v>0</v>
      </c>
      <c r="K416" s="86">
        <v>0</v>
      </c>
      <c r="L416" s="86">
        <v>0</v>
      </c>
      <c r="M416" s="86">
        <v>0</v>
      </c>
      <c r="N416" s="86">
        <v>0</v>
      </c>
      <c r="O416" s="86">
        <v>0</v>
      </c>
      <c r="P416" s="86">
        <v>0</v>
      </c>
      <c r="Q416" s="86">
        <v>0</v>
      </c>
      <c r="R416" s="86">
        <v>0</v>
      </c>
      <c r="S416" s="86">
        <v>0</v>
      </c>
      <c r="T416" s="86">
        <v>0</v>
      </c>
      <c r="U416" s="86">
        <v>0</v>
      </c>
      <c r="V416" s="140">
        <v>0</v>
      </c>
      <c r="W416" s="86">
        <v>0</v>
      </c>
      <c r="X416" s="86">
        <v>0</v>
      </c>
      <c r="Y416" s="86">
        <v>0</v>
      </c>
      <c r="Z416" s="86">
        <v>0</v>
      </c>
      <c r="AA416" s="86">
        <v>0</v>
      </c>
      <c r="AB416" s="86">
        <v>0</v>
      </c>
      <c r="AC416" s="86">
        <v>0</v>
      </c>
      <c r="AD416" s="86">
        <v>0</v>
      </c>
      <c r="AE416" s="86">
        <v>0</v>
      </c>
      <c r="AF416" s="86">
        <v>0</v>
      </c>
      <c r="AG416" s="86">
        <v>0</v>
      </c>
      <c r="AH416" s="79">
        <v>1</v>
      </c>
      <c r="AI416" s="92">
        <f t="shared" si="6"/>
        <v>0</v>
      </c>
    </row>
    <row r="417" spans="1:35" ht="22.5">
      <c r="A417" s="51" t="s">
        <v>552</v>
      </c>
      <c r="B417" s="86">
        <v>0</v>
      </c>
      <c r="C417" s="86">
        <v>0</v>
      </c>
      <c r="D417" s="86">
        <v>126</v>
      </c>
      <c r="E417" s="85">
        <v>128</v>
      </c>
      <c r="F417" s="86">
        <v>108483</v>
      </c>
      <c r="G417" s="86">
        <v>95336</v>
      </c>
      <c r="H417" s="86">
        <v>18904</v>
      </c>
      <c r="I417" s="86">
        <v>45.149999999999693</v>
      </c>
      <c r="J417" s="86">
        <v>-5757</v>
      </c>
      <c r="K417" s="86">
        <v>118360</v>
      </c>
      <c r="L417" s="86">
        <v>99373</v>
      </c>
      <c r="M417" s="86">
        <v>93933</v>
      </c>
      <c r="N417" s="86">
        <v>125871</v>
      </c>
      <c r="O417" s="86">
        <v>16328</v>
      </c>
      <c r="P417" s="86">
        <v>3261</v>
      </c>
      <c r="Q417" s="86">
        <v>0</v>
      </c>
      <c r="R417" s="86">
        <v>0</v>
      </c>
      <c r="S417" s="86">
        <v>-6442</v>
      </c>
      <c r="T417" s="86">
        <v>0</v>
      </c>
      <c r="U417" s="86">
        <v>0</v>
      </c>
      <c r="V417" s="140">
        <v>0</v>
      </c>
      <c r="W417" s="86">
        <v>-685</v>
      </c>
      <c r="X417" s="86">
        <v>0</v>
      </c>
      <c r="Y417" s="86">
        <v>5757</v>
      </c>
      <c r="Z417" s="86">
        <v>0</v>
      </c>
      <c r="AA417" s="86">
        <v>0</v>
      </c>
      <c r="AB417" s="86">
        <v>-685</v>
      </c>
      <c r="AC417" s="86">
        <v>-685</v>
      </c>
      <c r="AD417" s="86">
        <v>-685</v>
      </c>
      <c r="AE417" s="86">
        <v>-685</v>
      </c>
      <c r="AF417" s="86">
        <v>-685</v>
      </c>
      <c r="AG417" s="86">
        <v>-2332</v>
      </c>
      <c r="AH417" s="79">
        <v>9.4</v>
      </c>
      <c r="AI417" s="92">
        <f t="shared" si="6"/>
        <v>13147</v>
      </c>
    </row>
    <row r="418" spans="1:35">
      <c r="A418" s="51" t="s">
        <v>553</v>
      </c>
      <c r="B418" s="86">
        <v>0</v>
      </c>
      <c r="C418" s="86">
        <v>0</v>
      </c>
      <c r="D418" s="86">
        <v>110</v>
      </c>
      <c r="E418" s="85">
        <v>119</v>
      </c>
      <c r="F418" s="86">
        <v>133299</v>
      </c>
      <c r="G418" s="86">
        <v>120682</v>
      </c>
      <c r="H418" s="86">
        <v>20010</v>
      </c>
      <c r="I418" s="86">
        <v>1108.52</v>
      </c>
      <c r="J418" s="86">
        <v>-7393</v>
      </c>
      <c r="K418" s="86">
        <v>146228</v>
      </c>
      <c r="L418" s="86">
        <v>121372</v>
      </c>
      <c r="M418" s="86">
        <v>114475</v>
      </c>
      <c r="N418" s="86">
        <v>156367</v>
      </c>
      <c r="O418" s="86">
        <v>16767</v>
      </c>
      <c r="P418" s="86">
        <v>4013</v>
      </c>
      <c r="Q418" s="86">
        <v>0</v>
      </c>
      <c r="R418" s="86">
        <v>0</v>
      </c>
      <c r="S418" s="86">
        <v>-8163</v>
      </c>
      <c r="T418" s="86">
        <v>0</v>
      </c>
      <c r="U418" s="86">
        <v>0</v>
      </c>
      <c r="V418" s="140">
        <v>0</v>
      </c>
      <c r="W418" s="86">
        <v>-770</v>
      </c>
      <c r="X418" s="86">
        <v>0</v>
      </c>
      <c r="Y418" s="86">
        <v>7393</v>
      </c>
      <c r="Z418" s="86">
        <v>0</v>
      </c>
      <c r="AA418" s="86">
        <v>0</v>
      </c>
      <c r="AB418" s="86">
        <v>-770</v>
      </c>
      <c r="AC418" s="86">
        <v>-770</v>
      </c>
      <c r="AD418" s="86">
        <v>-770</v>
      </c>
      <c r="AE418" s="86">
        <v>-770</v>
      </c>
      <c r="AF418" s="86">
        <v>-770</v>
      </c>
      <c r="AG418" s="86">
        <v>-3543</v>
      </c>
      <c r="AH418" s="79">
        <v>10.6</v>
      </c>
      <c r="AI418" s="92">
        <f t="shared" si="6"/>
        <v>12617</v>
      </c>
    </row>
    <row r="419" spans="1:35" ht="22.5">
      <c r="A419" s="51" t="s">
        <v>554</v>
      </c>
      <c r="B419" s="86">
        <v>0</v>
      </c>
      <c r="C419" s="86">
        <v>0</v>
      </c>
      <c r="D419" s="86">
        <v>14</v>
      </c>
      <c r="E419" s="85">
        <v>16</v>
      </c>
      <c r="F419" s="86">
        <v>43820</v>
      </c>
      <c r="G419" s="86">
        <v>39827</v>
      </c>
      <c r="H419" s="86">
        <v>5490</v>
      </c>
      <c r="I419" s="86">
        <v>454.90999999999985</v>
      </c>
      <c r="J419" s="86">
        <v>-1497</v>
      </c>
      <c r="K419" s="86">
        <v>46581</v>
      </c>
      <c r="L419" s="86">
        <v>41208</v>
      </c>
      <c r="M419" s="86">
        <v>39744</v>
      </c>
      <c r="N419" s="86">
        <v>48553</v>
      </c>
      <c r="O419" s="86">
        <v>4455</v>
      </c>
      <c r="P419" s="86">
        <v>1293</v>
      </c>
      <c r="Q419" s="86">
        <v>0</v>
      </c>
      <c r="R419" s="86">
        <v>0</v>
      </c>
      <c r="S419" s="86">
        <v>-1755</v>
      </c>
      <c r="T419" s="86">
        <v>0</v>
      </c>
      <c r="U419" s="86">
        <v>0</v>
      </c>
      <c r="V419" s="140">
        <v>0</v>
      </c>
      <c r="W419" s="86">
        <v>-258</v>
      </c>
      <c r="X419" s="86">
        <v>0</v>
      </c>
      <c r="Y419" s="86">
        <v>1497</v>
      </c>
      <c r="Z419" s="86">
        <v>0</v>
      </c>
      <c r="AA419" s="86">
        <v>0</v>
      </c>
      <c r="AB419" s="86">
        <v>-258</v>
      </c>
      <c r="AC419" s="86">
        <v>-258</v>
      </c>
      <c r="AD419" s="86">
        <v>-258</v>
      </c>
      <c r="AE419" s="86">
        <v>-258</v>
      </c>
      <c r="AF419" s="86">
        <v>-258</v>
      </c>
      <c r="AG419" s="86">
        <v>-207</v>
      </c>
      <c r="AH419" s="79">
        <v>6.8</v>
      </c>
      <c r="AI419" s="92">
        <f t="shared" si="6"/>
        <v>3993</v>
      </c>
    </row>
    <row r="420" spans="1:35">
      <c r="A420" s="51" t="s">
        <v>555</v>
      </c>
      <c r="B420" s="86">
        <v>0</v>
      </c>
      <c r="C420" s="86">
        <v>0</v>
      </c>
      <c r="D420" s="86">
        <v>0</v>
      </c>
      <c r="E420" s="85">
        <v>0</v>
      </c>
      <c r="F420" s="86">
        <v>0</v>
      </c>
      <c r="G420" s="86">
        <v>0</v>
      </c>
      <c r="H420" s="86">
        <v>0</v>
      </c>
      <c r="I420" s="86">
        <v>0</v>
      </c>
      <c r="J420" s="86">
        <v>0</v>
      </c>
      <c r="K420" s="86">
        <v>0</v>
      </c>
      <c r="L420" s="86">
        <v>0</v>
      </c>
      <c r="M420" s="86">
        <v>0</v>
      </c>
      <c r="N420" s="86">
        <v>0</v>
      </c>
      <c r="O420" s="86">
        <v>0</v>
      </c>
      <c r="P420" s="86">
        <v>0</v>
      </c>
      <c r="Q420" s="86">
        <v>0</v>
      </c>
      <c r="R420" s="86">
        <v>0</v>
      </c>
      <c r="S420" s="86">
        <v>0</v>
      </c>
      <c r="T420" s="86">
        <v>0</v>
      </c>
      <c r="U420" s="86">
        <v>0</v>
      </c>
      <c r="V420" s="140">
        <v>0</v>
      </c>
      <c r="W420" s="86">
        <v>0</v>
      </c>
      <c r="X420" s="86">
        <v>0</v>
      </c>
      <c r="Y420" s="86">
        <v>0</v>
      </c>
      <c r="Z420" s="86">
        <v>0</v>
      </c>
      <c r="AA420" s="86">
        <v>0</v>
      </c>
      <c r="AB420" s="86">
        <v>0</v>
      </c>
      <c r="AC420" s="86">
        <v>0</v>
      </c>
      <c r="AD420" s="86">
        <v>0</v>
      </c>
      <c r="AE420" s="86">
        <v>0</v>
      </c>
      <c r="AF420" s="86">
        <v>0</v>
      </c>
      <c r="AG420" s="86">
        <v>0</v>
      </c>
      <c r="AH420" s="79">
        <v>1</v>
      </c>
      <c r="AI420" s="92">
        <f t="shared" si="6"/>
        <v>0</v>
      </c>
    </row>
    <row r="421" spans="1:35">
      <c r="A421" s="51" t="s">
        <v>556</v>
      </c>
      <c r="B421" s="86">
        <v>0</v>
      </c>
      <c r="C421" s="86">
        <v>0</v>
      </c>
      <c r="D421" s="86">
        <v>0</v>
      </c>
      <c r="E421" s="85">
        <v>0</v>
      </c>
      <c r="F421" s="86">
        <v>0</v>
      </c>
      <c r="G421" s="86">
        <v>0</v>
      </c>
      <c r="H421" s="86">
        <v>0</v>
      </c>
      <c r="I421" s="86">
        <v>0</v>
      </c>
      <c r="J421" s="86">
        <v>0</v>
      </c>
      <c r="K421" s="86">
        <v>0</v>
      </c>
      <c r="L421" s="86">
        <v>0</v>
      </c>
      <c r="M421" s="86">
        <v>0</v>
      </c>
      <c r="N421" s="86">
        <v>0</v>
      </c>
      <c r="O421" s="86">
        <v>0</v>
      </c>
      <c r="P421" s="86">
        <v>0</v>
      </c>
      <c r="Q421" s="86">
        <v>0</v>
      </c>
      <c r="R421" s="86">
        <v>0</v>
      </c>
      <c r="S421" s="86">
        <v>0</v>
      </c>
      <c r="T421" s="86">
        <v>0</v>
      </c>
      <c r="U421" s="86">
        <v>0</v>
      </c>
      <c r="V421" s="140">
        <v>0</v>
      </c>
      <c r="W421" s="86">
        <v>0</v>
      </c>
      <c r="X421" s="86">
        <v>0</v>
      </c>
      <c r="Y421" s="86">
        <v>0</v>
      </c>
      <c r="Z421" s="86">
        <v>0</v>
      </c>
      <c r="AA421" s="86">
        <v>0</v>
      </c>
      <c r="AB421" s="86">
        <v>0</v>
      </c>
      <c r="AC421" s="86">
        <v>0</v>
      </c>
      <c r="AD421" s="86">
        <v>0</v>
      </c>
      <c r="AE421" s="86">
        <v>0</v>
      </c>
      <c r="AF421" s="86">
        <v>0</v>
      </c>
      <c r="AG421" s="86">
        <v>0</v>
      </c>
      <c r="AH421" s="79">
        <v>1</v>
      </c>
      <c r="AI421" s="92">
        <f t="shared" si="6"/>
        <v>0</v>
      </c>
    </row>
    <row r="422" spans="1:35">
      <c r="A422" s="51" t="s">
        <v>557</v>
      </c>
      <c r="B422" s="86">
        <v>0</v>
      </c>
      <c r="C422" s="86">
        <v>0</v>
      </c>
      <c r="D422" s="86">
        <v>35</v>
      </c>
      <c r="E422" s="85">
        <v>40</v>
      </c>
      <c r="F422" s="86">
        <v>82447</v>
      </c>
      <c r="G422" s="86">
        <v>78130</v>
      </c>
      <c r="H422" s="86">
        <v>7948</v>
      </c>
      <c r="I422" s="86">
        <v>557.99</v>
      </c>
      <c r="J422" s="86">
        <v>-3631</v>
      </c>
      <c r="K422" s="86">
        <v>88892</v>
      </c>
      <c r="L422" s="86">
        <v>76283</v>
      </c>
      <c r="M422" s="86">
        <v>72112</v>
      </c>
      <c r="N422" s="86">
        <v>94583</v>
      </c>
      <c r="O422" s="86">
        <v>5926</v>
      </c>
      <c r="P422" s="86">
        <v>2454</v>
      </c>
      <c r="Q422" s="86">
        <v>0</v>
      </c>
      <c r="R422" s="86">
        <v>0</v>
      </c>
      <c r="S422" s="86">
        <v>-4063</v>
      </c>
      <c r="T422" s="86">
        <v>0</v>
      </c>
      <c r="U422" s="86">
        <v>0</v>
      </c>
      <c r="V422" s="140">
        <v>0</v>
      </c>
      <c r="W422" s="86">
        <v>-432</v>
      </c>
      <c r="X422" s="86">
        <v>0</v>
      </c>
      <c r="Y422" s="86">
        <v>3631</v>
      </c>
      <c r="Z422" s="86">
        <v>0</v>
      </c>
      <c r="AA422" s="86">
        <v>0</v>
      </c>
      <c r="AB422" s="86">
        <v>-432</v>
      </c>
      <c r="AC422" s="86">
        <v>-432</v>
      </c>
      <c r="AD422" s="86">
        <v>-432</v>
      </c>
      <c r="AE422" s="86">
        <v>-432</v>
      </c>
      <c r="AF422" s="86">
        <v>-432</v>
      </c>
      <c r="AG422" s="86">
        <v>-1471</v>
      </c>
      <c r="AH422" s="79">
        <v>9.4</v>
      </c>
      <c r="AI422" s="92">
        <f t="shared" si="6"/>
        <v>4317</v>
      </c>
    </row>
    <row r="423" spans="1:35" ht="22.5">
      <c r="A423" s="51" t="s">
        <v>558</v>
      </c>
      <c r="B423" s="86">
        <v>0</v>
      </c>
      <c r="C423" s="86">
        <v>0</v>
      </c>
      <c r="D423" s="86">
        <v>0</v>
      </c>
      <c r="E423" s="85">
        <v>0</v>
      </c>
      <c r="F423" s="86">
        <v>0</v>
      </c>
      <c r="G423" s="86">
        <v>0</v>
      </c>
      <c r="H423" s="86">
        <v>0</v>
      </c>
      <c r="I423" s="86">
        <v>0</v>
      </c>
      <c r="J423" s="86">
        <v>0</v>
      </c>
      <c r="K423" s="86">
        <v>0</v>
      </c>
      <c r="L423" s="86">
        <v>0</v>
      </c>
      <c r="M423" s="86">
        <v>0</v>
      </c>
      <c r="N423" s="86">
        <v>0</v>
      </c>
      <c r="O423" s="86">
        <v>0</v>
      </c>
      <c r="P423" s="86">
        <v>0</v>
      </c>
      <c r="Q423" s="86">
        <v>0</v>
      </c>
      <c r="R423" s="86">
        <v>0</v>
      </c>
      <c r="S423" s="86">
        <v>0</v>
      </c>
      <c r="T423" s="86">
        <v>0</v>
      </c>
      <c r="U423" s="86">
        <v>0</v>
      </c>
      <c r="V423" s="140">
        <v>0</v>
      </c>
      <c r="W423" s="86">
        <v>0</v>
      </c>
      <c r="X423" s="86">
        <v>0</v>
      </c>
      <c r="Y423" s="86">
        <v>0</v>
      </c>
      <c r="Z423" s="86">
        <v>0</v>
      </c>
      <c r="AA423" s="86">
        <v>0</v>
      </c>
      <c r="AB423" s="86">
        <v>0</v>
      </c>
      <c r="AC423" s="86">
        <v>0</v>
      </c>
      <c r="AD423" s="86">
        <v>0</v>
      </c>
      <c r="AE423" s="86">
        <v>0</v>
      </c>
      <c r="AF423" s="86">
        <v>0</v>
      </c>
      <c r="AG423" s="86">
        <v>0</v>
      </c>
      <c r="AH423" s="79">
        <v>1</v>
      </c>
      <c r="AI423" s="92">
        <f t="shared" si="6"/>
        <v>0</v>
      </c>
    </row>
    <row r="424" spans="1:35" ht="22.5">
      <c r="A424" s="51" t="s">
        <v>559</v>
      </c>
      <c r="B424" s="86">
        <v>0</v>
      </c>
      <c r="C424" s="86">
        <v>0</v>
      </c>
      <c r="D424" s="86">
        <v>0</v>
      </c>
      <c r="E424" s="85">
        <v>0</v>
      </c>
      <c r="F424" s="86">
        <v>0</v>
      </c>
      <c r="G424" s="86">
        <v>0</v>
      </c>
      <c r="H424" s="86">
        <v>0</v>
      </c>
      <c r="I424" s="86">
        <v>0</v>
      </c>
      <c r="J424" s="86">
        <v>0</v>
      </c>
      <c r="K424" s="86">
        <v>0</v>
      </c>
      <c r="L424" s="86">
        <v>0</v>
      </c>
      <c r="M424" s="86">
        <v>0</v>
      </c>
      <c r="N424" s="86">
        <v>0</v>
      </c>
      <c r="O424" s="86">
        <v>0</v>
      </c>
      <c r="P424" s="86">
        <v>0</v>
      </c>
      <c r="Q424" s="86">
        <v>0</v>
      </c>
      <c r="R424" s="86">
        <v>0</v>
      </c>
      <c r="S424" s="86">
        <v>0</v>
      </c>
      <c r="T424" s="86">
        <v>0</v>
      </c>
      <c r="U424" s="86">
        <v>0</v>
      </c>
      <c r="V424" s="140">
        <v>0</v>
      </c>
      <c r="W424" s="86">
        <v>0</v>
      </c>
      <c r="X424" s="86">
        <v>0</v>
      </c>
      <c r="Y424" s="86">
        <v>0</v>
      </c>
      <c r="Z424" s="86">
        <v>0</v>
      </c>
      <c r="AA424" s="86">
        <v>0</v>
      </c>
      <c r="AB424" s="86">
        <v>0</v>
      </c>
      <c r="AC424" s="86">
        <v>0</v>
      </c>
      <c r="AD424" s="86">
        <v>0</v>
      </c>
      <c r="AE424" s="86">
        <v>0</v>
      </c>
      <c r="AF424" s="86">
        <v>0</v>
      </c>
      <c r="AG424" s="86">
        <v>0</v>
      </c>
      <c r="AH424" s="79">
        <v>1</v>
      </c>
      <c r="AI424" s="92">
        <f t="shared" si="6"/>
        <v>0</v>
      </c>
    </row>
    <row r="425" spans="1:35">
      <c r="A425" s="51" t="s">
        <v>560</v>
      </c>
      <c r="B425" s="86">
        <v>0</v>
      </c>
      <c r="C425" s="86">
        <v>0</v>
      </c>
      <c r="D425" s="86">
        <v>20</v>
      </c>
      <c r="E425" s="85">
        <v>26</v>
      </c>
      <c r="F425" s="86">
        <v>59752</v>
      </c>
      <c r="G425" s="86">
        <v>56329</v>
      </c>
      <c r="H425" s="86">
        <v>5552</v>
      </c>
      <c r="I425" s="86">
        <v>474.95999999999981</v>
      </c>
      <c r="J425" s="86">
        <v>-2129</v>
      </c>
      <c r="K425" s="86">
        <v>63578</v>
      </c>
      <c r="L425" s="86">
        <v>55918</v>
      </c>
      <c r="M425" s="86">
        <v>53389</v>
      </c>
      <c r="N425" s="86">
        <v>66985</v>
      </c>
      <c r="O425" s="86">
        <v>4100</v>
      </c>
      <c r="P425" s="86">
        <v>1765</v>
      </c>
      <c r="Q425" s="86">
        <v>0</v>
      </c>
      <c r="R425" s="86">
        <v>0</v>
      </c>
      <c r="S425" s="86">
        <v>-2442</v>
      </c>
      <c r="T425" s="86">
        <v>0</v>
      </c>
      <c r="U425" s="86">
        <v>0</v>
      </c>
      <c r="V425" s="140">
        <v>0</v>
      </c>
      <c r="W425" s="86">
        <v>-313</v>
      </c>
      <c r="X425" s="86">
        <v>0</v>
      </c>
      <c r="Y425" s="86">
        <v>2129</v>
      </c>
      <c r="Z425" s="86">
        <v>0</v>
      </c>
      <c r="AA425" s="86">
        <v>0</v>
      </c>
      <c r="AB425" s="86">
        <v>-313</v>
      </c>
      <c r="AC425" s="86">
        <v>-313</v>
      </c>
      <c r="AD425" s="86">
        <v>-313</v>
      </c>
      <c r="AE425" s="86">
        <v>-313</v>
      </c>
      <c r="AF425" s="86">
        <v>-313</v>
      </c>
      <c r="AG425" s="86">
        <v>-564</v>
      </c>
      <c r="AH425" s="79">
        <v>7.8</v>
      </c>
      <c r="AI425" s="92">
        <f t="shared" si="6"/>
        <v>3423</v>
      </c>
    </row>
    <row r="426" spans="1:35">
      <c r="A426" s="51" t="s">
        <v>561</v>
      </c>
      <c r="B426" s="86">
        <v>0</v>
      </c>
      <c r="C426" s="86">
        <v>0</v>
      </c>
      <c r="D426" s="86">
        <v>0</v>
      </c>
      <c r="E426" s="85">
        <v>0</v>
      </c>
      <c r="F426" s="86">
        <v>0</v>
      </c>
      <c r="G426" s="86">
        <v>0</v>
      </c>
      <c r="H426" s="86">
        <v>0</v>
      </c>
      <c r="I426" s="86">
        <v>0</v>
      </c>
      <c r="J426" s="86">
        <v>0</v>
      </c>
      <c r="K426" s="86">
        <v>0</v>
      </c>
      <c r="L426" s="86">
        <v>0</v>
      </c>
      <c r="M426" s="86">
        <v>0</v>
      </c>
      <c r="N426" s="86">
        <v>0</v>
      </c>
      <c r="O426" s="86">
        <v>0</v>
      </c>
      <c r="P426" s="86">
        <v>0</v>
      </c>
      <c r="Q426" s="86">
        <v>0</v>
      </c>
      <c r="R426" s="86">
        <v>0</v>
      </c>
      <c r="S426" s="86">
        <v>0</v>
      </c>
      <c r="T426" s="86">
        <v>0</v>
      </c>
      <c r="U426" s="86">
        <v>0</v>
      </c>
      <c r="V426" s="140">
        <v>0</v>
      </c>
      <c r="W426" s="86">
        <v>0</v>
      </c>
      <c r="X426" s="86">
        <v>0</v>
      </c>
      <c r="Y426" s="86">
        <v>0</v>
      </c>
      <c r="Z426" s="86">
        <v>0</v>
      </c>
      <c r="AA426" s="86">
        <v>0</v>
      </c>
      <c r="AB426" s="86">
        <v>0</v>
      </c>
      <c r="AC426" s="86">
        <v>0</v>
      </c>
      <c r="AD426" s="86">
        <v>0</v>
      </c>
      <c r="AE426" s="86">
        <v>0</v>
      </c>
      <c r="AF426" s="86">
        <v>0</v>
      </c>
      <c r="AG426" s="86">
        <v>0</v>
      </c>
      <c r="AH426" s="79">
        <v>1</v>
      </c>
      <c r="AI426" s="92">
        <f t="shared" si="6"/>
        <v>0</v>
      </c>
    </row>
    <row r="427" spans="1:35" ht="22.5">
      <c r="A427" s="51" t="s">
        <v>562</v>
      </c>
      <c r="B427" s="86">
        <v>0</v>
      </c>
      <c r="C427" s="86">
        <v>0</v>
      </c>
      <c r="D427" s="86">
        <v>3</v>
      </c>
      <c r="E427" s="85">
        <v>3</v>
      </c>
      <c r="F427" s="86">
        <v>5921</v>
      </c>
      <c r="G427" s="86">
        <v>5598</v>
      </c>
      <c r="H427" s="86">
        <v>793</v>
      </c>
      <c r="I427" s="86">
        <v>0.1800000000000006</v>
      </c>
      <c r="J427" s="86">
        <v>-470</v>
      </c>
      <c r="K427" s="86">
        <v>6758</v>
      </c>
      <c r="L427" s="86">
        <v>5142</v>
      </c>
      <c r="M427" s="86">
        <v>4811</v>
      </c>
      <c r="N427" s="86">
        <v>7268</v>
      </c>
      <c r="O427" s="86">
        <v>663</v>
      </c>
      <c r="P427" s="86">
        <v>183</v>
      </c>
      <c r="Q427" s="86">
        <v>0</v>
      </c>
      <c r="R427" s="86">
        <v>0</v>
      </c>
      <c r="S427" s="86">
        <v>-523</v>
      </c>
      <c r="T427" s="86">
        <v>0</v>
      </c>
      <c r="U427" s="86">
        <v>0</v>
      </c>
      <c r="V427" s="140">
        <v>0</v>
      </c>
      <c r="W427" s="86">
        <v>-53</v>
      </c>
      <c r="X427" s="86">
        <v>0</v>
      </c>
      <c r="Y427" s="86">
        <v>470</v>
      </c>
      <c r="Z427" s="86">
        <v>0</v>
      </c>
      <c r="AA427" s="86">
        <v>0</v>
      </c>
      <c r="AB427" s="86">
        <v>-53</v>
      </c>
      <c r="AC427" s="86">
        <v>-53</v>
      </c>
      <c r="AD427" s="86">
        <v>-53</v>
      </c>
      <c r="AE427" s="86">
        <v>-53</v>
      </c>
      <c r="AF427" s="86">
        <v>-53</v>
      </c>
      <c r="AG427" s="86">
        <v>-205</v>
      </c>
      <c r="AH427" s="79">
        <v>9.8000000000000007</v>
      </c>
      <c r="AI427" s="92">
        <f t="shared" si="6"/>
        <v>323</v>
      </c>
    </row>
    <row r="428" spans="1:35">
      <c r="A428" s="51" t="s">
        <v>563</v>
      </c>
      <c r="B428" s="86">
        <v>0</v>
      </c>
      <c r="C428" s="86">
        <v>0</v>
      </c>
      <c r="D428" s="86">
        <v>284</v>
      </c>
      <c r="E428" s="85">
        <v>316</v>
      </c>
      <c r="F428" s="86">
        <v>212945</v>
      </c>
      <c r="G428" s="86">
        <v>183082</v>
      </c>
      <c r="H428" s="86">
        <v>39191</v>
      </c>
      <c r="I428" s="86">
        <v>1959.2699999999913</v>
      </c>
      <c r="J428" s="86">
        <v>-9328</v>
      </c>
      <c r="K428" s="86">
        <v>229448</v>
      </c>
      <c r="L428" s="86">
        <v>197452</v>
      </c>
      <c r="M428" s="86">
        <v>186608</v>
      </c>
      <c r="N428" s="86">
        <v>244278</v>
      </c>
      <c r="O428" s="86">
        <v>33915</v>
      </c>
      <c r="P428" s="86">
        <v>6336</v>
      </c>
      <c r="Q428" s="86">
        <v>0</v>
      </c>
      <c r="R428" s="86">
        <v>0</v>
      </c>
      <c r="S428" s="86">
        <v>-10388</v>
      </c>
      <c r="T428" s="86">
        <v>0</v>
      </c>
      <c r="U428" s="86">
        <v>0</v>
      </c>
      <c r="V428" s="140">
        <v>0</v>
      </c>
      <c r="W428" s="86">
        <v>-1060</v>
      </c>
      <c r="X428" s="86">
        <v>0</v>
      </c>
      <c r="Y428" s="86">
        <v>9328</v>
      </c>
      <c r="Z428" s="86">
        <v>0</v>
      </c>
      <c r="AA428" s="86">
        <v>0</v>
      </c>
      <c r="AB428" s="86">
        <v>-1060</v>
      </c>
      <c r="AC428" s="86">
        <v>-1060</v>
      </c>
      <c r="AD428" s="86">
        <v>-1060</v>
      </c>
      <c r="AE428" s="86">
        <v>-1060</v>
      </c>
      <c r="AF428" s="86">
        <v>-1060</v>
      </c>
      <c r="AG428" s="86">
        <v>-4028</v>
      </c>
      <c r="AH428" s="79">
        <v>9.8000000000000007</v>
      </c>
      <c r="AI428" s="92">
        <f t="shared" si="6"/>
        <v>29863</v>
      </c>
    </row>
    <row r="429" spans="1:35" ht="22.5">
      <c r="A429" s="51" t="s">
        <v>564</v>
      </c>
      <c r="B429" s="86">
        <v>1</v>
      </c>
      <c r="C429" s="86">
        <v>0</v>
      </c>
      <c r="D429" s="86">
        <v>56</v>
      </c>
      <c r="E429" s="85">
        <v>58</v>
      </c>
      <c r="F429" s="86">
        <v>144291</v>
      </c>
      <c r="G429" s="86">
        <v>139597</v>
      </c>
      <c r="H429" s="86">
        <v>14239</v>
      </c>
      <c r="I429" s="86">
        <v>4072.8499999999985</v>
      </c>
      <c r="J429" s="86">
        <v>-6533</v>
      </c>
      <c r="K429" s="86">
        <v>155678</v>
      </c>
      <c r="L429" s="86">
        <v>133483</v>
      </c>
      <c r="M429" s="86">
        <v>127067</v>
      </c>
      <c r="N429" s="86">
        <v>164722</v>
      </c>
      <c r="O429" s="86">
        <v>10638</v>
      </c>
      <c r="P429" s="86">
        <v>4343</v>
      </c>
      <c r="Q429" s="86">
        <v>0</v>
      </c>
      <c r="R429" s="86">
        <v>0</v>
      </c>
      <c r="S429" s="86">
        <v>-7275</v>
      </c>
      <c r="T429" s="86">
        <v>3012</v>
      </c>
      <c r="U429" s="86">
        <v>0</v>
      </c>
      <c r="V429" s="140">
        <v>0</v>
      </c>
      <c r="W429" s="86">
        <v>-742</v>
      </c>
      <c r="X429" s="86">
        <v>0</v>
      </c>
      <c r="Y429" s="86">
        <v>6533</v>
      </c>
      <c r="Z429" s="86">
        <v>0</v>
      </c>
      <c r="AA429" s="86">
        <v>0</v>
      </c>
      <c r="AB429" s="86">
        <v>-742</v>
      </c>
      <c r="AC429" s="86">
        <v>-742</v>
      </c>
      <c r="AD429" s="86">
        <v>-742</v>
      </c>
      <c r="AE429" s="86">
        <v>-742</v>
      </c>
      <c r="AF429" s="86">
        <v>-742</v>
      </c>
      <c r="AG429" s="86">
        <v>-2823</v>
      </c>
      <c r="AH429" s="79">
        <v>9.8000000000000007</v>
      </c>
      <c r="AI429" s="92">
        <f t="shared" si="6"/>
        <v>4694</v>
      </c>
    </row>
    <row r="430" spans="1:35" ht="22.5">
      <c r="A430" s="51" t="s">
        <v>565</v>
      </c>
      <c r="B430" s="86">
        <v>0</v>
      </c>
      <c r="C430" s="86">
        <v>0</v>
      </c>
      <c r="D430" s="86">
        <v>1</v>
      </c>
      <c r="E430" s="85">
        <v>1</v>
      </c>
      <c r="F430" s="86">
        <v>3379</v>
      </c>
      <c r="G430" s="86">
        <v>3129</v>
      </c>
      <c r="H430" s="86">
        <v>283</v>
      </c>
      <c r="I430" s="86">
        <v>32.300000000000011</v>
      </c>
      <c r="J430" s="86">
        <v>-33</v>
      </c>
      <c r="K430" s="86">
        <v>3432</v>
      </c>
      <c r="L430" s="86">
        <v>3314</v>
      </c>
      <c r="M430" s="86">
        <v>3192</v>
      </c>
      <c r="N430" s="86">
        <v>3579</v>
      </c>
      <c r="O430" s="86">
        <v>193</v>
      </c>
      <c r="P430" s="86">
        <v>97</v>
      </c>
      <c r="Q430" s="86">
        <v>0</v>
      </c>
      <c r="R430" s="86">
        <v>0</v>
      </c>
      <c r="S430" s="86">
        <v>-40</v>
      </c>
      <c r="T430" s="86">
        <v>0</v>
      </c>
      <c r="U430" s="86">
        <v>0</v>
      </c>
      <c r="V430" s="140">
        <v>0</v>
      </c>
      <c r="W430" s="86">
        <v>-7</v>
      </c>
      <c r="X430" s="86">
        <v>0</v>
      </c>
      <c r="Y430" s="86">
        <v>33</v>
      </c>
      <c r="Z430" s="86">
        <v>0</v>
      </c>
      <c r="AA430" s="86">
        <v>0</v>
      </c>
      <c r="AB430" s="86">
        <v>-7</v>
      </c>
      <c r="AC430" s="86">
        <v>-7</v>
      </c>
      <c r="AD430" s="86">
        <v>-7</v>
      </c>
      <c r="AE430" s="86">
        <v>-7</v>
      </c>
      <c r="AF430" s="86">
        <v>-5</v>
      </c>
      <c r="AG430" s="86">
        <v>0</v>
      </c>
      <c r="AH430" s="79">
        <v>5.8</v>
      </c>
      <c r="AI430" s="92">
        <f t="shared" si="6"/>
        <v>250</v>
      </c>
    </row>
    <row r="431" spans="1:35" ht="22.5">
      <c r="A431" s="51" t="s">
        <v>566</v>
      </c>
      <c r="B431" s="86">
        <v>0</v>
      </c>
      <c r="C431" s="86">
        <v>0</v>
      </c>
      <c r="D431" s="86">
        <v>174</v>
      </c>
      <c r="E431" s="85">
        <v>199</v>
      </c>
      <c r="F431" s="86">
        <v>237099</v>
      </c>
      <c r="G431" s="86">
        <v>218150</v>
      </c>
      <c r="H431" s="86">
        <v>26715</v>
      </c>
      <c r="I431" s="86">
        <v>3442.890000000004</v>
      </c>
      <c r="J431" s="86">
        <v>-7766</v>
      </c>
      <c r="K431" s="86">
        <v>251074</v>
      </c>
      <c r="L431" s="86">
        <v>223445</v>
      </c>
      <c r="M431" s="86">
        <v>212964</v>
      </c>
      <c r="N431" s="86">
        <v>264897</v>
      </c>
      <c r="O431" s="86">
        <v>20788</v>
      </c>
      <c r="P431" s="86">
        <v>6977</v>
      </c>
      <c r="Q431" s="86">
        <v>0</v>
      </c>
      <c r="R431" s="86">
        <v>0</v>
      </c>
      <c r="S431" s="86">
        <v>-8816</v>
      </c>
      <c r="T431" s="86">
        <v>0</v>
      </c>
      <c r="U431" s="86">
        <v>0</v>
      </c>
      <c r="V431" s="140">
        <v>0</v>
      </c>
      <c r="W431" s="86">
        <v>-1050</v>
      </c>
      <c r="X431" s="86">
        <v>0</v>
      </c>
      <c r="Y431" s="86">
        <v>7766</v>
      </c>
      <c r="Z431" s="86">
        <v>0</v>
      </c>
      <c r="AA431" s="86">
        <v>0</v>
      </c>
      <c r="AB431" s="86">
        <v>-1050</v>
      </c>
      <c r="AC431" s="86">
        <v>-1050</v>
      </c>
      <c r="AD431" s="86">
        <v>-1050</v>
      </c>
      <c r="AE431" s="86">
        <v>-1050</v>
      </c>
      <c r="AF431" s="86">
        <v>-1050</v>
      </c>
      <c r="AG431" s="86">
        <v>-2516</v>
      </c>
      <c r="AH431" s="79">
        <v>8.4</v>
      </c>
      <c r="AI431" s="92">
        <f t="shared" si="6"/>
        <v>18949</v>
      </c>
    </row>
    <row r="432" spans="1:35">
      <c r="A432" s="51" t="s">
        <v>567</v>
      </c>
      <c r="B432" s="86">
        <v>0</v>
      </c>
      <c r="C432" s="86">
        <v>0</v>
      </c>
      <c r="D432" s="86">
        <v>0</v>
      </c>
      <c r="E432" s="85">
        <v>0</v>
      </c>
      <c r="F432" s="86">
        <v>0</v>
      </c>
      <c r="G432" s="86">
        <v>0</v>
      </c>
      <c r="H432" s="86">
        <v>0</v>
      </c>
      <c r="I432" s="86">
        <v>0</v>
      </c>
      <c r="J432" s="86">
        <v>0</v>
      </c>
      <c r="K432" s="86">
        <v>0</v>
      </c>
      <c r="L432" s="86">
        <v>0</v>
      </c>
      <c r="M432" s="86">
        <v>0</v>
      </c>
      <c r="N432" s="86">
        <v>0</v>
      </c>
      <c r="O432" s="86">
        <v>0</v>
      </c>
      <c r="P432" s="86">
        <v>0</v>
      </c>
      <c r="Q432" s="86">
        <v>0</v>
      </c>
      <c r="R432" s="86">
        <v>0</v>
      </c>
      <c r="S432" s="86">
        <v>0</v>
      </c>
      <c r="T432" s="86">
        <v>0</v>
      </c>
      <c r="U432" s="86">
        <v>0</v>
      </c>
      <c r="V432" s="140">
        <v>0</v>
      </c>
      <c r="W432" s="86">
        <v>0</v>
      </c>
      <c r="X432" s="86">
        <v>0</v>
      </c>
      <c r="Y432" s="86">
        <v>0</v>
      </c>
      <c r="Z432" s="86">
        <v>0</v>
      </c>
      <c r="AA432" s="86">
        <v>0</v>
      </c>
      <c r="AB432" s="86">
        <v>0</v>
      </c>
      <c r="AC432" s="86">
        <v>0</v>
      </c>
      <c r="AD432" s="86">
        <v>0</v>
      </c>
      <c r="AE432" s="86">
        <v>0</v>
      </c>
      <c r="AF432" s="86">
        <v>0</v>
      </c>
      <c r="AG432" s="86">
        <v>0</v>
      </c>
      <c r="AH432" s="79">
        <v>1</v>
      </c>
      <c r="AI432" s="92">
        <f t="shared" si="6"/>
        <v>0</v>
      </c>
    </row>
    <row r="433" spans="1:35">
      <c r="A433" s="51" t="s">
        <v>568</v>
      </c>
      <c r="B433" s="86">
        <v>0</v>
      </c>
      <c r="C433" s="86">
        <v>0</v>
      </c>
      <c r="D433" s="86">
        <v>0</v>
      </c>
      <c r="E433" s="85">
        <v>0</v>
      </c>
      <c r="F433" s="86">
        <v>0</v>
      </c>
      <c r="G433" s="86">
        <v>0</v>
      </c>
      <c r="H433" s="86">
        <v>0</v>
      </c>
      <c r="I433" s="86">
        <v>0</v>
      </c>
      <c r="J433" s="86">
        <v>0</v>
      </c>
      <c r="K433" s="86">
        <v>0</v>
      </c>
      <c r="L433" s="86">
        <v>0</v>
      </c>
      <c r="M433" s="86">
        <v>0</v>
      </c>
      <c r="N433" s="86">
        <v>0</v>
      </c>
      <c r="O433" s="86">
        <v>0</v>
      </c>
      <c r="P433" s="86">
        <v>0</v>
      </c>
      <c r="Q433" s="86">
        <v>0</v>
      </c>
      <c r="R433" s="86">
        <v>0</v>
      </c>
      <c r="S433" s="86">
        <v>0</v>
      </c>
      <c r="T433" s="86">
        <v>0</v>
      </c>
      <c r="U433" s="86">
        <v>0</v>
      </c>
      <c r="V433" s="140">
        <v>0</v>
      </c>
      <c r="W433" s="86">
        <v>0</v>
      </c>
      <c r="X433" s="86">
        <v>0</v>
      </c>
      <c r="Y433" s="86">
        <v>0</v>
      </c>
      <c r="Z433" s="86">
        <v>0</v>
      </c>
      <c r="AA433" s="86">
        <v>0</v>
      </c>
      <c r="AB433" s="86">
        <v>0</v>
      </c>
      <c r="AC433" s="86">
        <v>0</v>
      </c>
      <c r="AD433" s="86">
        <v>0</v>
      </c>
      <c r="AE433" s="86">
        <v>0</v>
      </c>
      <c r="AF433" s="86">
        <v>0</v>
      </c>
      <c r="AG433" s="86">
        <v>0</v>
      </c>
      <c r="AH433" s="79">
        <v>1</v>
      </c>
      <c r="AI433" s="92">
        <f t="shared" si="6"/>
        <v>0</v>
      </c>
    </row>
    <row r="434" spans="1:35">
      <c r="A434" s="51" t="s">
        <v>569</v>
      </c>
      <c r="B434" s="86">
        <v>0</v>
      </c>
      <c r="C434" s="86">
        <v>0</v>
      </c>
      <c r="D434" s="86">
        <v>4</v>
      </c>
      <c r="E434" s="85">
        <v>4</v>
      </c>
      <c r="F434" s="86">
        <v>11378</v>
      </c>
      <c r="G434" s="86">
        <v>11024</v>
      </c>
      <c r="H434" s="86">
        <v>1203</v>
      </c>
      <c r="I434" s="86">
        <v>338.34000000000003</v>
      </c>
      <c r="J434" s="86">
        <v>-849</v>
      </c>
      <c r="K434" s="86">
        <v>12923</v>
      </c>
      <c r="L434" s="86">
        <v>10059</v>
      </c>
      <c r="M434" s="86">
        <v>9512</v>
      </c>
      <c r="N434" s="86">
        <v>13733</v>
      </c>
      <c r="O434" s="86">
        <v>966</v>
      </c>
      <c r="P434" s="86">
        <v>350</v>
      </c>
      <c r="Q434" s="86">
        <v>0</v>
      </c>
      <c r="R434" s="86">
        <v>0</v>
      </c>
      <c r="S434" s="86">
        <v>-962</v>
      </c>
      <c r="T434" s="86">
        <v>0</v>
      </c>
      <c r="U434" s="86">
        <v>0</v>
      </c>
      <c r="V434" s="140">
        <v>0</v>
      </c>
      <c r="W434" s="86">
        <v>-113</v>
      </c>
      <c r="X434" s="86">
        <v>0</v>
      </c>
      <c r="Y434" s="86">
        <v>849</v>
      </c>
      <c r="Z434" s="86">
        <v>0</v>
      </c>
      <c r="AA434" s="86">
        <v>0</v>
      </c>
      <c r="AB434" s="86">
        <v>-113</v>
      </c>
      <c r="AC434" s="86">
        <v>-113</v>
      </c>
      <c r="AD434" s="86">
        <v>-113</v>
      </c>
      <c r="AE434" s="86">
        <v>-113</v>
      </c>
      <c r="AF434" s="86">
        <v>-113</v>
      </c>
      <c r="AG434" s="86">
        <v>-284</v>
      </c>
      <c r="AH434" s="79">
        <v>8.5</v>
      </c>
      <c r="AI434" s="92">
        <f t="shared" si="6"/>
        <v>354</v>
      </c>
    </row>
    <row r="435" spans="1:35">
      <c r="A435" s="51" t="s">
        <v>570</v>
      </c>
      <c r="B435" s="86">
        <v>0</v>
      </c>
      <c r="C435" s="86">
        <v>0</v>
      </c>
      <c r="D435" s="86">
        <v>1</v>
      </c>
      <c r="E435" s="85">
        <v>1</v>
      </c>
      <c r="F435" s="86">
        <v>312</v>
      </c>
      <c r="G435" s="86">
        <v>56</v>
      </c>
      <c r="H435" s="86">
        <v>298</v>
      </c>
      <c r="I435" s="86">
        <v>0</v>
      </c>
      <c r="J435" s="86">
        <v>-42</v>
      </c>
      <c r="K435" s="86">
        <v>358</v>
      </c>
      <c r="L435" s="86">
        <v>290</v>
      </c>
      <c r="M435" s="86">
        <v>260</v>
      </c>
      <c r="N435" s="86">
        <v>404</v>
      </c>
      <c r="O435" s="86">
        <v>292</v>
      </c>
      <c r="P435" s="86">
        <v>10</v>
      </c>
      <c r="Q435" s="86">
        <v>0</v>
      </c>
      <c r="R435" s="86">
        <v>0</v>
      </c>
      <c r="S435" s="86">
        <v>-46</v>
      </c>
      <c r="T435" s="86">
        <v>0</v>
      </c>
      <c r="U435" s="86">
        <v>0</v>
      </c>
      <c r="V435" s="140">
        <v>0</v>
      </c>
      <c r="W435" s="86">
        <v>-4</v>
      </c>
      <c r="X435" s="86">
        <v>0</v>
      </c>
      <c r="Y435" s="86">
        <v>42</v>
      </c>
      <c r="Z435" s="86">
        <v>0</v>
      </c>
      <c r="AA435" s="86">
        <v>0</v>
      </c>
      <c r="AB435" s="86">
        <v>-4</v>
      </c>
      <c r="AC435" s="86">
        <v>-4</v>
      </c>
      <c r="AD435" s="86">
        <v>-4</v>
      </c>
      <c r="AE435" s="86">
        <v>-4</v>
      </c>
      <c r="AF435" s="86">
        <v>-4</v>
      </c>
      <c r="AG435" s="86">
        <v>-22</v>
      </c>
      <c r="AH435" s="79">
        <v>11.7</v>
      </c>
      <c r="AI435" s="92">
        <f t="shared" si="6"/>
        <v>256</v>
      </c>
    </row>
    <row r="436" spans="1:35">
      <c r="A436" s="51" t="s">
        <v>571</v>
      </c>
      <c r="B436" s="86">
        <v>0</v>
      </c>
      <c r="C436" s="86">
        <v>0</v>
      </c>
      <c r="D436" s="86">
        <v>96</v>
      </c>
      <c r="E436" s="85">
        <v>96</v>
      </c>
      <c r="F436" s="86">
        <v>158797</v>
      </c>
      <c r="G436" s="86">
        <v>148358</v>
      </c>
      <c r="H436" s="86">
        <v>19054</v>
      </c>
      <c r="I436" s="86">
        <v>999.64999999999964</v>
      </c>
      <c r="J436" s="86">
        <v>-8615</v>
      </c>
      <c r="K436" s="86">
        <v>173912</v>
      </c>
      <c r="L436" s="86">
        <v>144637</v>
      </c>
      <c r="M436" s="86">
        <v>136431</v>
      </c>
      <c r="N436" s="86">
        <v>185688</v>
      </c>
      <c r="O436" s="86">
        <v>15194</v>
      </c>
      <c r="P436" s="86">
        <v>4776</v>
      </c>
      <c r="Q436" s="86">
        <v>0</v>
      </c>
      <c r="R436" s="86">
        <v>0</v>
      </c>
      <c r="S436" s="86">
        <v>-9531</v>
      </c>
      <c r="T436" s="86">
        <v>0</v>
      </c>
      <c r="U436" s="86">
        <v>0</v>
      </c>
      <c r="V436" s="140">
        <v>0</v>
      </c>
      <c r="W436" s="86">
        <v>-916</v>
      </c>
      <c r="X436" s="86">
        <v>0</v>
      </c>
      <c r="Y436" s="86">
        <v>8615</v>
      </c>
      <c r="Z436" s="86">
        <v>0</v>
      </c>
      <c r="AA436" s="86">
        <v>0</v>
      </c>
      <c r="AB436" s="86">
        <v>-916</v>
      </c>
      <c r="AC436" s="86">
        <v>-916</v>
      </c>
      <c r="AD436" s="86">
        <v>-916</v>
      </c>
      <c r="AE436" s="86">
        <v>-916</v>
      </c>
      <c r="AF436" s="86">
        <v>-916</v>
      </c>
      <c r="AG436" s="86">
        <v>-4035</v>
      </c>
      <c r="AH436" s="79">
        <v>10.4</v>
      </c>
      <c r="AI436" s="92">
        <f t="shared" si="6"/>
        <v>10439</v>
      </c>
    </row>
    <row r="437" spans="1:35">
      <c r="A437" s="51" t="s">
        <v>572</v>
      </c>
      <c r="B437" s="86">
        <v>0</v>
      </c>
      <c r="C437" s="86">
        <v>0</v>
      </c>
      <c r="D437" s="86">
        <v>22</v>
      </c>
      <c r="E437" s="85">
        <v>22</v>
      </c>
      <c r="F437" s="86">
        <v>56991</v>
      </c>
      <c r="G437" s="86">
        <v>51407</v>
      </c>
      <c r="H437" s="86">
        <v>7475</v>
      </c>
      <c r="I437" s="86">
        <v>680.57000000000016</v>
      </c>
      <c r="J437" s="86">
        <v>-1891</v>
      </c>
      <c r="K437" s="86">
        <v>60377</v>
      </c>
      <c r="L437" s="86">
        <v>53687</v>
      </c>
      <c r="M437" s="86">
        <v>51095</v>
      </c>
      <c r="N437" s="86">
        <v>63738</v>
      </c>
      <c r="O437" s="86">
        <v>6056</v>
      </c>
      <c r="P437" s="86">
        <v>1678</v>
      </c>
      <c r="Q437" s="86">
        <v>0</v>
      </c>
      <c r="R437" s="86">
        <v>0</v>
      </c>
      <c r="S437" s="86">
        <v>-2150</v>
      </c>
      <c r="T437" s="86">
        <v>0</v>
      </c>
      <c r="U437" s="86">
        <v>0</v>
      </c>
      <c r="V437" s="140">
        <v>0</v>
      </c>
      <c r="W437" s="86">
        <v>-259</v>
      </c>
      <c r="X437" s="86">
        <v>0</v>
      </c>
      <c r="Y437" s="86">
        <v>1891</v>
      </c>
      <c r="Z437" s="86">
        <v>0</v>
      </c>
      <c r="AA437" s="86">
        <v>0</v>
      </c>
      <c r="AB437" s="86">
        <v>-259</v>
      </c>
      <c r="AC437" s="86">
        <v>-259</v>
      </c>
      <c r="AD437" s="86">
        <v>-259</v>
      </c>
      <c r="AE437" s="86">
        <v>-259</v>
      </c>
      <c r="AF437" s="86">
        <v>-259</v>
      </c>
      <c r="AG437" s="86">
        <v>-596</v>
      </c>
      <c r="AH437" s="79">
        <v>8.3000000000000007</v>
      </c>
      <c r="AI437" s="92">
        <f t="shared" si="6"/>
        <v>5584</v>
      </c>
    </row>
    <row r="438" spans="1:35">
      <c r="A438" s="51" t="s">
        <v>573</v>
      </c>
      <c r="B438" s="86">
        <v>0</v>
      </c>
      <c r="C438" s="86">
        <v>0</v>
      </c>
      <c r="D438" s="86">
        <v>0</v>
      </c>
      <c r="E438" s="85">
        <v>0</v>
      </c>
      <c r="F438" s="86">
        <v>0</v>
      </c>
      <c r="G438" s="86">
        <v>0</v>
      </c>
      <c r="H438" s="86">
        <v>0</v>
      </c>
      <c r="I438" s="86">
        <v>0</v>
      </c>
      <c r="J438" s="86">
        <v>0</v>
      </c>
      <c r="K438" s="86">
        <v>0</v>
      </c>
      <c r="L438" s="86">
        <v>0</v>
      </c>
      <c r="M438" s="86">
        <v>0</v>
      </c>
      <c r="N438" s="86">
        <v>0</v>
      </c>
      <c r="O438" s="86">
        <v>0</v>
      </c>
      <c r="P438" s="86">
        <v>0</v>
      </c>
      <c r="Q438" s="86">
        <v>0</v>
      </c>
      <c r="R438" s="86">
        <v>0</v>
      </c>
      <c r="S438" s="86">
        <v>0</v>
      </c>
      <c r="T438" s="86">
        <v>0</v>
      </c>
      <c r="U438" s="86">
        <v>0</v>
      </c>
      <c r="V438" s="140">
        <v>0</v>
      </c>
      <c r="W438" s="86">
        <v>0</v>
      </c>
      <c r="X438" s="86">
        <v>0</v>
      </c>
      <c r="Y438" s="86">
        <v>0</v>
      </c>
      <c r="Z438" s="86">
        <v>0</v>
      </c>
      <c r="AA438" s="86">
        <v>0</v>
      </c>
      <c r="AB438" s="86">
        <v>0</v>
      </c>
      <c r="AC438" s="86">
        <v>0</v>
      </c>
      <c r="AD438" s="86">
        <v>0</v>
      </c>
      <c r="AE438" s="86">
        <v>0</v>
      </c>
      <c r="AF438" s="86">
        <v>0</v>
      </c>
      <c r="AG438" s="86">
        <v>0</v>
      </c>
      <c r="AH438" s="79">
        <v>1</v>
      </c>
      <c r="AI438" s="92">
        <f t="shared" si="6"/>
        <v>0</v>
      </c>
    </row>
    <row r="439" spans="1:35">
      <c r="A439" s="51" t="s">
        <v>574</v>
      </c>
      <c r="B439" s="86">
        <v>0</v>
      </c>
      <c r="C439" s="86">
        <v>0</v>
      </c>
      <c r="D439" s="86">
        <v>0</v>
      </c>
      <c r="E439" s="85">
        <v>0</v>
      </c>
      <c r="F439" s="86">
        <v>0</v>
      </c>
      <c r="G439" s="86">
        <v>0</v>
      </c>
      <c r="H439" s="86">
        <v>0</v>
      </c>
      <c r="I439" s="86">
        <v>0</v>
      </c>
      <c r="J439" s="86">
        <v>0</v>
      </c>
      <c r="K439" s="86">
        <v>0</v>
      </c>
      <c r="L439" s="86">
        <v>0</v>
      </c>
      <c r="M439" s="86">
        <v>0</v>
      </c>
      <c r="N439" s="86">
        <v>0</v>
      </c>
      <c r="O439" s="86">
        <v>0</v>
      </c>
      <c r="P439" s="86">
        <v>0</v>
      </c>
      <c r="Q439" s="86">
        <v>0</v>
      </c>
      <c r="R439" s="86">
        <v>0</v>
      </c>
      <c r="S439" s="86">
        <v>0</v>
      </c>
      <c r="T439" s="86">
        <v>0</v>
      </c>
      <c r="U439" s="86">
        <v>0</v>
      </c>
      <c r="V439" s="140">
        <v>0</v>
      </c>
      <c r="W439" s="86">
        <v>0</v>
      </c>
      <c r="X439" s="86">
        <v>0</v>
      </c>
      <c r="Y439" s="86">
        <v>0</v>
      </c>
      <c r="Z439" s="86">
        <v>0</v>
      </c>
      <c r="AA439" s="86">
        <v>0</v>
      </c>
      <c r="AB439" s="86">
        <v>0</v>
      </c>
      <c r="AC439" s="86">
        <v>0</v>
      </c>
      <c r="AD439" s="86">
        <v>0</v>
      </c>
      <c r="AE439" s="86">
        <v>0</v>
      </c>
      <c r="AF439" s="86">
        <v>0</v>
      </c>
      <c r="AG439" s="86">
        <v>0</v>
      </c>
      <c r="AH439" s="79">
        <v>1</v>
      </c>
      <c r="AI439" s="92">
        <f t="shared" si="6"/>
        <v>0</v>
      </c>
    </row>
    <row r="440" spans="1:35">
      <c r="A440" s="51" t="s">
        <v>575</v>
      </c>
      <c r="B440" s="86">
        <v>0</v>
      </c>
      <c r="C440" s="86">
        <v>0</v>
      </c>
      <c r="D440" s="86">
        <v>3</v>
      </c>
      <c r="E440" s="85">
        <v>3</v>
      </c>
      <c r="F440" s="86">
        <v>13456</v>
      </c>
      <c r="G440" s="86">
        <v>13400</v>
      </c>
      <c r="H440" s="86">
        <v>1037</v>
      </c>
      <c r="I440" s="86">
        <v>0</v>
      </c>
      <c r="J440" s="86">
        <v>-981</v>
      </c>
      <c r="K440" s="86">
        <v>15120</v>
      </c>
      <c r="L440" s="86">
        <v>11917</v>
      </c>
      <c r="M440" s="86">
        <v>11202</v>
      </c>
      <c r="N440" s="86">
        <v>16248</v>
      </c>
      <c r="O440" s="86">
        <v>705</v>
      </c>
      <c r="P440" s="86">
        <v>412</v>
      </c>
      <c r="Q440" s="86">
        <v>0</v>
      </c>
      <c r="R440" s="86">
        <v>0</v>
      </c>
      <c r="S440" s="86">
        <v>-1061</v>
      </c>
      <c r="T440" s="86">
        <v>0</v>
      </c>
      <c r="U440" s="86">
        <v>0</v>
      </c>
      <c r="V440" s="140">
        <v>0</v>
      </c>
      <c r="W440" s="86">
        <v>-80</v>
      </c>
      <c r="X440" s="86">
        <v>0</v>
      </c>
      <c r="Y440" s="86">
        <v>981</v>
      </c>
      <c r="Z440" s="86">
        <v>0</v>
      </c>
      <c r="AA440" s="86">
        <v>0</v>
      </c>
      <c r="AB440" s="86">
        <v>-80</v>
      </c>
      <c r="AC440" s="86">
        <v>-80</v>
      </c>
      <c r="AD440" s="86">
        <v>-80</v>
      </c>
      <c r="AE440" s="86">
        <v>-80</v>
      </c>
      <c r="AF440" s="86">
        <v>-80</v>
      </c>
      <c r="AG440" s="86">
        <v>-581</v>
      </c>
      <c r="AH440" s="79">
        <v>13.2</v>
      </c>
      <c r="AI440" s="92">
        <f t="shared" si="6"/>
        <v>56</v>
      </c>
    </row>
    <row r="441" spans="1:35">
      <c r="A441" s="51" t="s">
        <v>576</v>
      </c>
      <c r="B441" s="86">
        <v>53</v>
      </c>
      <c r="C441" s="86">
        <v>0</v>
      </c>
      <c r="D441" s="86">
        <v>569</v>
      </c>
      <c r="E441" s="85">
        <v>613</v>
      </c>
      <c r="F441" s="86">
        <v>12755825</v>
      </c>
      <c r="G441" s="86">
        <v>12886263</v>
      </c>
      <c r="H441" s="86">
        <v>987111</v>
      </c>
      <c r="I441" s="86">
        <v>553006.37999999966</v>
      </c>
      <c r="J441" s="86">
        <v>-589696</v>
      </c>
      <c r="K441" s="86">
        <v>13805427</v>
      </c>
      <c r="L441" s="86">
        <v>11768224</v>
      </c>
      <c r="M441" s="86">
        <v>11237705</v>
      </c>
      <c r="N441" s="86">
        <v>14571702</v>
      </c>
      <c r="O441" s="86">
        <v>674447</v>
      </c>
      <c r="P441" s="86">
        <v>388266</v>
      </c>
      <c r="Q441" s="86">
        <v>0</v>
      </c>
      <c r="R441" s="86">
        <v>0</v>
      </c>
      <c r="S441" s="86">
        <v>-665298</v>
      </c>
      <c r="T441" s="86">
        <v>527853</v>
      </c>
      <c r="U441" s="86">
        <v>0</v>
      </c>
      <c r="V441" s="140">
        <v>0</v>
      </c>
      <c r="W441" s="86">
        <v>-75602</v>
      </c>
      <c r="X441" s="86">
        <v>0</v>
      </c>
      <c r="Y441" s="86">
        <v>589696</v>
      </c>
      <c r="Z441" s="86">
        <v>0</v>
      </c>
      <c r="AA441" s="86">
        <v>0</v>
      </c>
      <c r="AB441" s="86">
        <v>-75602</v>
      </c>
      <c r="AC441" s="86">
        <v>-75602</v>
      </c>
      <c r="AD441" s="86">
        <v>-75602</v>
      </c>
      <c r="AE441" s="86">
        <v>-75602</v>
      </c>
      <c r="AF441" s="86">
        <v>-75602</v>
      </c>
      <c r="AG441" s="86">
        <v>-211686</v>
      </c>
      <c r="AH441" s="79">
        <v>8.8000000000000007</v>
      </c>
      <c r="AI441" s="92">
        <f t="shared" si="6"/>
        <v>-130438</v>
      </c>
    </row>
    <row r="442" spans="1:35">
      <c r="A442" s="51" t="s">
        <v>577</v>
      </c>
      <c r="B442" s="86">
        <v>0</v>
      </c>
      <c r="C442" s="86">
        <v>0</v>
      </c>
      <c r="D442" s="86">
        <v>6</v>
      </c>
      <c r="E442" s="85">
        <v>7</v>
      </c>
      <c r="F442" s="86">
        <v>4522</v>
      </c>
      <c r="G442" s="86">
        <v>4028</v>
      </c>
      <c r="H442" s="86">
        <v>602</v>
      </c>
      <c r="I442" s="86">
        <v>1.2699999999999996</v>
      </c>
      <c r="J442" s="86">
        <v>-108</v>
      </c>
      <c r="K442" s="86">
        <v>4707</v>
      </c>
      <c r="L442" s="86">
        <v>4330</v>
      </c>
      <c r="M442" s="86">
        <v>4172</v>
      </c>
      <c r="N442" s="86">
        <v>4889</v>
      </c>
      <c r="O442" s="86">
        <v>482</v>
      </c>
      <c r="P442" s="86">
        <v>132</v>
      </c>
      <c r="Q442" s="86">
        <v>0</v>
      </c>
      <c r="R442" s="86">
        <v>0</v>
      </c>
      <c r="S442" s="86">
        <v>-120</v>
      </c>
      <c r="T442" s="86">
        <v>0</v>
      </c>
      <c r="U442" s="86">
        <v>0</v>
      </c>
      <c r="V442" s="140">
        <v>0</v>
      </c>
      <c r="W442" s="86">
        <v>-12</v>
      </c>
      <c r="X442" s="86">
        <v>0</v>
      </c>
      <c r="Y442" s="86">
        <v>108</v>
      </c>
      <c r="Z442" s="86">
        <v>0</v>
      </c>
      <c r="AA442" s="86">
        <v>0</v>
      </c>
      <c r="AB442" s="86">
        <v>-12</v>
      </c>
      <c r="AC442" s="86">
        <v>-12</v>
      </c>
      <c r="AD442" s="86">
        <v>-12</v>
      </c>
      <c r="AE442" s="86">
        <v>-12</v>
      </c>
      <c r="AF442" s="86">
        <v>-12</v>
      </c>
      <c r="AG442" s="86">
        <v>-48</v>
      </c>
      <c r="AH442" s="79">
        <v>10.3</v>
      </c>
      <c r="AI442" s="92">
        <f t="shared" si="6"/>
        <v>494</v>
      </c>
    </row>
    <row r="443" spans="1:35">
      <c r="A443" s="51" t="s">
        <v>578</v>
      </c>
      <c r="B443" s="86">
        <v>0</v>
      </c>
      <c r="C443" s="86">
        <v>0</v>
      </c>
      <c r="D443" s="86">
        <v>0</v>
      </c>
      <c r="E443" s="85">
        <v>0</v>
      </c>
      <c r="F443" s="86">
        <v>0</v>
      </c>
      <c r="G443" s="86">
        <v>0</v>
      </c>
      <c r="H443" s="86">
        <v>0</v>
      </c>
      <c r="I443" s="86">
        <v>0</v>
      </c>
      <c r="J443" s="86">
        <v>0</v>
      </c>
      <c r="K443" s="86">
        <v>0</v>
      </c>
      <c r="L443" s="86">
        <v>0</v>
      </c>
      <c r="M443" s="86">
        <v>0</v>
      </c>
      <c r="N443" s="86">
        <v>0</v>
      </c>
      <c r="O443" s="86">
        <v>0</v>
      </c>
      <c r="P443" s="86">
        <v>0</v>
      </c>
      <c r="Q443" s="86">
        <v>0</v>
      </c>
      <c r="R443" s="86">
        <v>0</v>
      </c>
      <c r="S443" s="86">
        <v>0</v>
      </c>
      <c r="T443" s="86">
        <v>0</v>
      </c>
      <c r="U443" s="86">
        <v>0</v>
      </c>
      <c r="V443" s="140">
        <v>0</v>
      </c>
      <c r="W443" s="86">
        <v>0</v>
      </c>
      <c r="X443" s="86">
        <v>0</v>
      </c>
      <c r="Y443" s="86">
        <v>0</v>
      </c>
      <c r="Z443" s="86">
        <v>0</v>
      </c>
      <c r="AA443" s="86">
        <v>0</v>
      </c>
      <c r="AB443" s="86">
        <v>0</v>
      </c>
      <c r="AC443" s="86">
        <v>0</v>
      </c>
      <c r="AD443" s="86">
        <v>0</v>
      </c>
      <c r="AE443" s="86">
        <v>0</v>
      </c>
      <c r="AF443" s="86">
        <v>0</v>
      </c>
      <c r="AG443" s="86">
        <v>0</v>
      </c>
      <c r="AH443" s="79">
        <v>1</v>
      </c>
      <c r="AI443" s="92">
        <f t="shared" si="6"/>
        <v>0</v>
      </c>
    </row>
    <row r="444" spans="1:35">
      <c r="A444" s="51" t="s">
        <v>579</v>
      </c>
      <c r="B444" s="86">
        <v>0</v>
      </c>
      <c r="C444" s="86">
        <v>0</v>
      </c>
      <c r="D444" s="86">
        <v>0</v>
      </c>
      <c r="E444" s="85">
        <v>0</v>
      </c>
      <c r="F444" s="86">
        <v>0</v>
      </c>
      <c r="G444" s="86">
        <v>0</v>
      </c>
      <c r="H444" s="86">
        <v>0</v>
      </c>
      <c r="I444" s="86">
        <v>0</v>
      </c>
      <c r="J444" s="86">
        <v>0</v>
      </c>
      <c r="K444" s="86">
        <v>0</v>
      </c>
      <c r="L444" s="86">
        <v>0</v>
      </c>
      <c r="M444" s="86">
        <v>0</v>
      </c>
      <c r="N444" s="86">
        <v>0</v>
      </c>
      <c r="O444" s="86">
        <v>0</v>
      </c>
      <c r="P444" s="86">
        <v>0</v>
      </c>
      <c r="Q444" s="86">
        <v>0</v>
      </c>
      <c r="R444" s="86">
        <v>0</v>
      </c>
      <c r="S444" s="86">
        <v>0</v>
      </c>
      <c r="T444" s="86">
        <v>0</v>
      </c>
      <c r="U444" s="86">
        <v>0</v>
      </c>
      <c r="V444" s="140">
        <v>0</v>
      </c>
      <c r="W444" s="86">
        <v>0</v>
      </c>
      <c r="X444" s="86">
        <v>0</v>
      </c>
      <c r="Y444" s="86">
        <v>0</v>
      </c>
      <c r="Z444" s="86">
        <v>0</v>
      </c>
      <c r="AA444" s="86">
        <v>0</v>
      </c>
      <c r="AB444" s="86">
        <v>0</v>
      </c>
      <c r="AC444" s="86">
        <v>0</v>
      </c>
      <c r="AD444" s="86">
        <v>0</v>
      </c>
      <c r="AE444" s="86">
        <v>0</v>
      </c>
      <c r="AF444" s="86">
        <v>0</v>
      </c>
      <c r="AG444" s="86">
        <v>0</v>
      </c>
      <c r="AH444" s="79">
        <v>1</v>
      </c>
      <c r="AI444" s="92">
        <f t="shared" si="6"/>
        <v>0</v>
      </c>
    </row>
    <row r="445" spans="1:35">
      <c r="A445" s="51" t="s">
        <v>580</v>
      </c>
      <c r="B445" s="86">
        <v>0</v>
      </c>
      <c r="C445" s="86">
        <v>0</v>
      </c>
      <c r="D445" s="86">
        <v>3</v>
      </c>
      <c r="E445" s="85">
        <v>3</v>
      </c>
      <c r="F445" s="86">
        <v>13503</v>
      </c>
      <c r="G445" s="86">
        <v>13105</v>
      </c>
      <c r="H445" s="86">
        <v>1019</v>
      </c>
      <c r="I445" s="86">
        <v>0</v>
      </c>
      <c r="J445" s="86">
        <v>-621</v>
      </c>
      <c r="K445" s="86">
        <v>14544</v>
      </c>
      <c r="L445" s="86">
        <v>12470</v>
      </c>
      <c r="M445" s="86">
        <v>11867</v>
      </c>
      <c r="N445" s="86">
        <v>15404</v>
      </c>
      <c r="O445" s="86">
        <v>675</v>
      </c>
      <c r="P445" s="86">
        <v>402</v>
      </c>
      <c r="Q445" s="86">
        <v>0</v>
      </c>
      <c r="R445" s="86">
        <v>0</v>
      </c>
      <c r="S445" s="86">
        <v>-679</v>
      </c>
      <c r="T445" s="86">
        <v>0</v>
      </c>
      <c r="U445" s="86">
        <v>0</v>
      </c>
      <c r="V445" s="140">
        <v>0</v>
      </c>
      <c r="W445" s="86">
        <v>-58</v>
      </c>
      <c r="X445" s="86">
        <v>0</v>
      </c>
      <c r="Y445" s="86">
        <v>621</v>
      </c>
      <c r="Z445" s="86">
        <v>0</v>
      </c>
      <c r="AA445" s="86">
        <v>0</v>
      </c>
      <c r="AB445" s="86">
        <v>-58</v>
      </c>
      <c r="AC445" s="86">
        <v>-58</v>
      </c>
      <c r="AD445" s="86">
        <v>-58</v>
      </c>
      <c r="AE445" s="86">
        <v>-58</v>
      </c>
      <c r="AF445" s="86">
        <v>-58</v>
      </c>
      <c r="AG445" s="86">
        <v>-331</v>
      </c>
      <c r="AH445" s="79">
        <v>11.7</v>
      </c>
      <c r="AI445" s="92">
        <f t="shared" si="6"/>
        <v>398</v>
      </c>
    </row>
    <row r="446" spans="1:35">
      <c r="A446" s="51" t="s">
        <v>581</v>
      </c>
      <c r="B446" s="86">
        <v>0</v>
      </c>
      <c r="C446" s="86">
        <v>0</v>
      </c>
      <c r="D446" s="86">
        <v>26</v>
      </c>
      <c r="E446" s="85">
        <v>30</v>
      </c>
      <c r="F446" s="86">
        <v>56254</v>
      </c>
      <c r="G446" s="86">
        <v>53289</v>
      </c>
      <c r="H446" s="86">
        <v>6280</v>
      </c>
      <c r="I446" s="86">
        <v>866.64999999999986</v>
      </c>
      <c r="J446" s="86">
        <v>-3315</v>
      </c>
      <c r="K446" s="86">
        <v>62148</v>
      </c>
      <c r="L446" s="86">
        <v>50763</v>
      </c>
      <c r="M446" s="86">
        <v>47857</v>
      </c>
      <c r="N446" s="86">
        <v>66399</v>
      </c>
      <c r="O446" s="86">
        <v>4992</v>
      </c>
      <c r="P446" s="86">
        <v>1702</v>
      </c>
      <c r="Q446" s="86">
        <v>0</v>
      </c>
      <c r="R446" s="86">
        <v>0</v>
      </c>
      <c r="S446" s="86">
        <v>-3729</v>
      </c>
      <c r="T446" s="86">
        <v>0</v>
      </c>
      <c r="U446" s="86">
        <v>0</v>
      </c>
      <c r="V446" s="140">
        <v>0</v>
      </c>
      <c r="W446" s="86">
        <v>-414</v>
      </c>
      <c r="X446" s="86">
        <v>0</v>
      </c>
      <c r="Y446" s="86">
        <v>3315</v>
      </c>
      <c r="Z446" s="86">
        <v>0</v>
      </c>
      <c r="AA446" s="86">
        <v>0</v>
      </c>
      <c r="AB446" s="86">
        <v>-414</v>
      </c>
      <c r="AC446" s="86">
        <v>-414</v>
      </c>
      <c r="AD446" s="86">
        <v>-414</v>
      </c>
      <c r="AE446" s="86">
        <v>-414</v>
      </c>
      <c r="AF446" s="86">
        <v>-414</v>
      </c>
      <c r="AG446" s="86">
        <v>-1245</v>
      </c>
      <c r="AH446" s="79">
        <v>9</v>
      </c>
      <c r="AI446" s="92">
        <f t="shared" si="6"/>
        <v>2965</v>
      </c>
    </row>
    <row r="447" spans="1:35">
      <c r="A447" s="51" t="s">
        <v>582</v>
      </c>
      <c r="B447" s="86">
        <v>0</v>
      </c>
      <c r="C447" s="86">
        <v>0</v>
      </c>
      <c r="D447" s="86">
        <v>41</v>
      </c>
      <c r="E447" s="85">
        <v>46</v>
      </c>
      <c r="F447" s="86">
        <v>75761</v>
      </c>
      <c r="G447" s="86">
        <v>69890</v>
      </c>
      <c r="H447" s="86">
        <v>9684</v>
      </c>
      <c r="I447" s="86">
        <v>637.49999999999864</v>
      </c>
      <c r="J447" s="86">
        <v>-3813</v>
      </c>
      <c r="K447" s="86">
        <v>82497</v>
      </c>
      <c r="L447" s="86">
        <v>69210</v>
      </c>
      <c r="M447" s="86">
        <v>65461</v>
      </c>
      <c r="N447" s="86">
        <v>87940</v>
      </c>
      <c r="O447" s="86">
        <v>7852</v>
      </c>
      <c r="P447" s="86">
        <v>2270</v>
      </c>
      <c r="Q447" s="86">
        <v>0</v>
      </c>
      <c r="R447" s="86">
        <v>0</v>
      </c>
      <c r="S447" s="86">
        <v>-4251</v>
      </c>
      <c r="T447" s="86">
        <v>0</v>
      </c>
      <c r="U447" s="86">
        <v>0</v>
      </c>
      <c r="V447" s="140">
        <v>0</v>
      </c>
      <c r="W447" s="86">
        <v>-438</v>
      </c>
      <c r="X447" s="86">
        <v>0</v>
      </c>
      <c r="Y447" s="86">
        <v>3813</v>
      </c>
      <c r="Z447" s="86">
        <v>0</v>
      </c>
      <c r="AA447" s="86">
        <v>0</v>
      </c>
      <c r="AB447" s="86">
        <v>-438</v>
      </c>
      <c r="AC447" s="86">
        <v>-438</v>
      </c>
      <c r="AD447" s="86">
        <v>-438</v>
      </c>
      <c r="AE447" s="86">
        <v>-438</v>
      </c>
      <c r="AF447" s="86">
        <v>-438</v>
      </c>
      <c r="AG447" s="86">
        <v>-1623</v>
      </c>
      <c r="AH447" s="79">
        <v>9.6999999999999993</v>
      </c>
      <c r="AI447" s="92">
        <f t="shared" si="6"/>
        <v>5871</v>
      </c>
    </row>
    <row r="448" spans="1:35">
      <c r="A448" s="51" t="s">
        <v>583</v>
      </c>
      <c r="B448" s="86">
        <v>0</v>
      </c>
      <c r="C448" s="86">
        <v>0</v>
      </c>
      <c r="D448" s="86">
        <v>5</v>
      </c>
      <c r="E448" s="85">
        <v>6</v>
      </c>
      <c r="F448" s="86">
        <v>644</v>
      </c>
      <c r="G448" s="86">
        <v>464</v>
      </c>
      <c r="H448" s="86">
        <v>248</v>
      </c>
      <c r="I448" s="86">
        <v>0.4700000000000002</v>
      </c>
      <c r="J448" s="86">
        <v>-68</v>
      </c>
      <c r="K448" s="86">
        <v>751</v>
      </c>
      <c r="L448" s="86">
        <v>542</v>
      </c>
      <c r="M448" s="86">
        <v>486</v>
      </c>
      <c r="N448" s="86">
        <v>852</v>
      </c>
      <c r="O448" s="86">
        <v>238</v>
      </c>
      <c r="P448" s="86">
        <v>20</v>
      </c>
      <c r="Q448" s="86">
        <v>0</v>
      </c>
      <c r="R448" s="86">
        <v>0</v>
      </c>
      <c r="S448" s="86">
        <v>-78</v>
      </c>
      <c r="T448" s="86">
        <v>0</v>
      </c>
      <c r="U448" s="86">
        <v>0</v>
      </c>
      <c r="V448" s="140">
        <v>0</v>
      </c>
      <c r="W448" s="86">
        <v>-10</v>
      </c>
      <c r="X448" s="86">
        <v>0</v>
      </c>
      <c r="Y448" s="86">
        <v>68</v>
      </c>
      <c r="Z448" s="86">
        <v>0</v>
      </c>
      <c r="AA448" s="86">
        <v>0</v>
      </c>
      <c r="AB448" s="86">
        <v>-10</v>
      </c>
      <c r="AC448" s="86">
        <v>-10</v>
      </c>
      <c r="AD448" s="86">
        <v>-10</v>
      </c>
      <c r="AE448" s="86">
        <v>-10</v>
      </c>
      <c r="AF448" s="86">
        <v>-10</v>
      </c>
      <c r="AG448" s="86">
        <v>-18</v>
      </c>
      <c r="AH448" s="79">
        <v>8.1999999999999993</v>
      </c>
      <c r="AI448" s="92">
        <f t="shared" si="6"/>
        <v>180</v>
      </c>
    </row>
    <row r="449" spans="1:35">
      <c r="A449" s="51" t="s">
        <v>584</v>
      </c>
      <c r="B449" s="86">
        <v>0</v>
      </c>
      <c r="C449" s="86">
        <v>0</v>
      </c>
      <c r="D449" s="86">
        <v>0</v>
      </c>
      <c r="E449" s="85">
        <v>0</v>
      </c>
      <c r="F449" s="86">
        <v>0</v>
      </c>
      <c r="G449" s="86">
        <v>0</v>
      </c>
      <c r="H449" s="86">
        <v>0</v>
      </c>
      <c r="I449" s="86">
        <v>0</v>
      </c>
      <c r="J449" s="86">
        <v>0</v>
      </c>
      <c r="K449" s="86">
        <v>0</v>
      </c>
      <c r="L449" s="86">
        <v>0</v>
      </c>
      <c r="M449" s="86">
        <v>0</v>
      </c>
      <c r="N449" s="86">
        <v>0</v>
      </c>
      <c r="O449" s="86">
        <v>0</v>
      </c>
      <c r="P449" s="86">
        <v>0</v>
      </c>
      <c r="Q449" s="86">
        <v>0</v>
      </c>
      <c r="R449" s="86">
        <v>0</v>
      </c>
      <c r="S449" s="86">
        <v>0</v>
      </c>
      <c r="T449" s="86">
        <v>0</v>
      </c>
      <c r="U449" s="86">
        <v>0</v>
      </c>
      <c r="V449" s="140">
        <v>0</v>
      </c>
      <c r="W449" s="86">
        <v>0</v>
      </c>
      <c r="X449" s="86">
        <v>0</v>
      </c>
      <c r="Y449" s="86">
        <v>0</v>
      </c>
      <c r="Z449" s="86">
        <v>0</v>
      </c>
      <c r="AA449" s="86">
        <v>0</v>
      </c>
      <c r="AB449" s="86">
        <v>0</v>
      </c>
      <c r="AC449" s="86">
        <v>0</v>
      </c>
      <c r="AD449" s="86">
        <v>0</v>
      </c>
      <c r="AE449" s="86">
        <v>0</v>
      </c>
      <c r="AF449" s="86">
        <v>0</v>
      </c>
      <c r="AG449" s="86">
        <v>0</v>
      </c>
      <c r="AH449" s="79">
        <v>1</v>
      </c>
      <c r="AI449" s="92">
        <f t="shared" si="6"/>
        <v>0</v>
      </c>
    </row>
    <row r="450" spans="1:35">
      <c r="A450" s="51" t="s">
        <v>585</v>
      </c>
      <c r="B450" s="86">
        <v>0</v>
      </c>
      <c r="C450" s="86">
        <v>0</v>
      </c>
      <c r="D450" s="86">
        <v>17</v>
      </c>
      <c r="E450" s="85">
        <v>18</v>
      </c>
      <c r="F450" s="86">
        <v>54218</v>
      </c>
      <c r="G450" s="86">
        <v>49201</v>
      </c>
      <c r="H450" s="86">
        <v>6393</v>
      </c>
      <c r="I450" s="86">
        <v>549.71000000000026</v>
      </c>
      <c r="J450" s="86">
        <v>-1376</v>
      </c>
      <c r="K450" s="86">
        <v>56668</v>
      </c>
      <c r="L450" s="86">
        <v>51702</v>
      </c>
      <c r="M450" s="86">
        <v>49562</v>
      </c>
      <c r="N450" s="86">
        <v>59409</v>
      </c>
      <c r="O450" s="86">
        <v>5007</v>
      </c>
      <c r="P450" s="86">
        <v>1583</v>
      </c>
      <c r="Q450" s="86">
        <v>0</v>
      </c>
      <c r="R450" s="86">
        <v>0</v>
      </c>
      <c r="S450" s="86">
        <v>-1573</v>
      </c>
      <c r="T450" s="86">
        <v>0</v>
      </c>
      <c r="U450" s="86">
        <v>0</v>
      </c>
      <c r="V450" s="140">
        <v>0</v>
      </c>
      <c r="W450" s="86">
        <v>-197</v>
      </c>
      <c r="X450" s="86">
        <v>0</v>
      </c>
      <c r="Y450" s="86">
        <v>1376</v>
      </c>
      <c r="Z450" s="86">
        <v>0</v>
      </c>
      <c r="AA450" s="86">
        <v>0</v>
      </c>
      <c r="AB450" s="86">
        <v>-197</v>
      </c>
      <c r="AC450" s="86">
        <v>-197</v>
      </c>
      <c r="AD450" s="86">
        <v>-197</v>
      </c>
      <c r="AE450" s="86">
        <v>-197</v>
      </c>
      <c r="AF450" s="86">
        <v>-197</v>
      </c>
      <c r="AG450" s="86">
        <v>-391</v>
      </c>
      <c r="AH450" s="79">
        <v>8</v>
      </c>
      <c r="AI450" s="92">
        <f t="shared" si="6"/>
        <v>5017</v>
      </c>
    </row>
    <row r="451" spans="1:35">
      <c r="A451" s="51" t="s">
        <v>586</v>
      </c>
      <c r="B451" s="86">
        <v>0</v>
      </c>
      <c r="C451" s="86">
        <v>0</v>
      </c>
      <c r="D451" s="86">
        <v>1</v>
      </c>
      <c r="E451" s="85">
        <v>2</v>
      </c>
      <c r="F451" s="86">
        <v>0</v>
      </c>
      <c r="G451" s="86">
        <v>0</v>
      </c>
      <c r="H451" s="86">
        <v>0</v>
      </c>
      <c r="I451" s="86">
        <v>0</v>
      </c>
      <c r="J451" s="86">
        <v>0</v>
      </c>
      <c r="K451" s="86">
        <v>0</v>
      </c>
      <c r="L451" s="86">
        <v>0</v>
      </c>
      <c r="M451" s="86">
        <v>0</v>
      </c>
      <c r="N451" s="86">
        <v>0</v>
      </c>
      <c r="O451" s="86">
        <v>0</v>
      </c>
      <c r="P451" s="86">
        <v>0</v>
      </c>
      <c r="Q451" s="86">
        <v>0</v>
      </c>
      <c r="R451" s="86">
        <v>0</v>
      </c>
      <c r="S451" s="86">
        <v>0</v>
      </c>
      <c r="T451" s="86">
        <v>0</v>
      </c>
      <c r="U451" s="86">
        <v>0</v>
      </c>
      <c r="V451" s="140">
        <v>0</v>
      </c>
      <c r="W451" s="86">
        <v>0</v>
      </c>
      <c r="X451" s="86">
        <v>0</v>
      </c>
      <c r="Y451" s="86">
        <v>0</v>
      </c>
      <c r="Z451" s="86">
        <v>0</v>
      </c>
      <c r="AA451" s="86">
        <v>0</v>
      </c>
      <c r="AB451" s="86">
        <v>0</v>
      </c>
      <c r="AC451" s="86">
        <v>0</v>
      </c>
      <c r="AD451" s="86">
        <v>0</v>
      </c>
      <c r="AE451" s="86">
        <v>0</v>
      </c>
      <c r="AF451" s="86">
        <v>0</v>
      </c>
      <c r="AG451" s="86">
        <v>0</v>
      </c>
      <c r="AH451" s="79">
        <v>10.8</v>
      </c>
      <c r="AI451" s="92">
        <f t="shared" si="6"/>
        <v>0</v>
      </c>
    </row>
    <row r="452" spans="1:35" ht="22.5">
      <c r="A452" s="51" t="s">
        <v>587</v>
      </c>
      <c r="B452" s="86">
        <v>0</v>
      </c>
      <c r="C452" s="86">
        <v>0</v>
      </c>
      <c r="D452" s="86">
        <v>1</v>
      </c>
      <c r="E452" s="85">
        <v>2</v>
      </c>
      <c r="F452" s="86">
        <v>0</v>
      </c>
      <c r="G452" s="86">
        <v>0</v>
      </c>
      <c r="H452" s="86">
        <v>0</v>
      </c>
      <c r="I452" s="86">
        <v>0</v>
      </c>
      <c r="J452" s="86">
        <v>0</v>
      </c>
      <c r="K452" s="86">
        <v>0</v>
      </c>
      <c r="L452" s="86">
        <v>0</v>
      </c>
      <c r="M452" s="86">
        <v>0</v>
      </c>
      <c r="N452" s="86">
        <v>0</v>
      </c>
      <c r="O452" s="86">
        <v>0</v>
      </c>
      <c r="P452" s="86">
        <v>0</v>
      </c>
      <c r="Q452" s="86">
        <v>0</v>
      </c>
      <c r="R452" s="86">
        <v>0</v>
      </c>
      <c r="S452" s="86">
        <v>0</v>
      </c>
      <c r="T452" s="86">
        <v>0</v>
      </c>
      <c r="U452" s="86">
        <v>0</v>
      </c>
      <c r="V452" s="140">
        <v>0</v>
      </c>
      <c r="W452" s="86">
        <v>0</v>
      </c>
      <c r="X452" s="86">
        <v>0</v>
      </c>
      <c r="Y452" s="86">
        <v>0</v>
      </c>
      <c r="Z452" s="86">
        <v>0</v>
      </c>
      <c r="AA452" s="86">
        <v>0</v>
      </c>
      <c r="AB452" s="86">
        <v>0</v>
      </c>
      <c r="AC452" s="86">
        <v>0</v>
      </c>
      <c r="AD452" s="86">
        <v>0</v>
      </c>
      <c r="AE452" s="86">
        <v>0</v>
      </c>
      <c r="AF452" s="86">
        <v>0</v>
      </c>
      <c r="AG452" s="86">
        <v>0</v>
      </c>
      <c r="AH452" s="79">
        <v>12.2</v>
      </c>
      <c r="AI452" s="92">
        <f t="shared" si="6"/>
        <v>0</v>
      </c>
    </row>
    <row r="453" spans="1:35">
      <c r="A453" s="51" t="s">
        <v>588</v>
      </c>
      <c r="B453" s="86">
        <v>1</v>
      </c>
      <c r="C453" s="86">
        <v>0</v>
      </c>
      <c r="D453" s="86">
        <v>60</v>
      </c>
      <c r="E453" s="85">
        <v>60</v>
      </c>
      <c r="F453" s="86">
        <v>147479</v>
      </c>
      <c r="G453" s="86">
        <v>144061</v>
      </c>
      <c r="H453" s="86">
        <v>13328</v>
      </c>
      <c r="I453" s="86">
        <v>3063.5199999999995</v>
      </c>
      <c r="J453" s="86">
        <v>-6940</v>
      </c>
      <c r="K453" s="86">
        <v>159510</v>
      </c>
      <c r="L453" s="86">
        <v>135934</v>
      </c>
      <c r="M453" s="86">
        <v>129548</v>
      </c>
      <c r="N453" s="86">
        <v>168492</v>
      </c>
      <c r="O453" s="86">
        <v>9637</v>
      </c>
      <c r="P453" s="86">
        <v>4445</v>
      </c>
      <c r="Q453" s="86">
        <v>0</v>
      </c>
      <c r="R453" s="86">
        <v>0</v>
      </c>
      <c r="S453" s="86">
        <v>-7694</v>
      </c>
      <c r="T453" s="86">
        <v>2970</v>
      </c>
      <c r="U453" s="86">
        <v>0</v>
      </c>
      <c r="V453" s="140">
        <v>0</v>
      </c>
      <c r="W453" s="86">
        <v>-754</v>
      </c>
      <c r="X453" s="86">
        <v>0</v>
      </c>
      <c r="Y453" s="86">
        <v>6940</v>
      </c>
      <c r="Z453" s="86">
        <v>0</v>
      </c>
      <c r="AA453" s="86">
        <v>0</v>
      </c>
      <c r="AB453" s="86">
        <v>-754</v>
      </c>
      <c r="AC453" s="86">
        <v>-754</v>
      </c>
      <c r="AD453" s="86">
        <v>-754</v>
      </c>
      <c r="AE453" s="86">
        <v>-754</v>
      </c>
      <c r="AF453" s="86">
        <v>-754</v>
      </c>
      <c r="AG453" s="86">
        <v>-3170</v>
      </c>
      <c r="AH453" s="79">
        <v>10.199999999999999</v>
      </c>
      <c r="AI453" s="92">
        <f t="shared" ref="AI453:AI516" si="7">O453+P453+Q453+R453+S453-T453</f>
        <v>3418</v>
      </c>
    </row>
    <row r="454" spans="1:35" ht="22.5">
      <c r="A454" s="51" t="s">
        <v>589</v>
      </c>
      <c r="B454" s="86">
        <v>8</v>
      </c>
      <c r="C454" s="86">
        <v>0</v>
      </c>
      <c r="D454" s="86">
        <v>52</v>
      </c>
      <c r="E454" s="85">
        <v>53</v>
      </c>
      <c r="F454" s="86">
        <v>1282864</v>
      </c>
      <c r="G454" s="86">
        <v>1299677</v>
      </c>
      <c r="H454" s="86">
        <v>101728</v>
      </c>
      <c r="I454" s="86">
        <v>82297.069999999992</v>
      </c>
      <c r="J454" s="86">
        <v>-41189</v>
      </c>
      <c r="K454" s="86">
        <v>1357596</v>
      </c>
      <c r="L454" s="86">
        <v>1209775</v>
      </c>
      <c r="M454" s="86">
        <v>1163233</v>
      </c>
      <c r="N454" s="86">
        <v>1420340</v>
      </c>
      <c r="O454" s="86">
        <v>69418</v>
      </c>
      <c r="P454" s="86">
        <v>38848</v>
      </c>
      <c r="Q454" s="86">
        <v>0</v>
      </c>
      <c r="R454" s="86">
        <v>0</v>
      </c>
      <c r="S454" s="86">
        <v>-47727</v>
      </c>
      <c r="T454" s="86">
        <v>77352</v>
      </c>
      <c r="U454" s="86">
        <v>0</v>
      </c>
      <c r="V454" s="140">
        <v>0</v>
      </c>
      <c r="W454" s="86">
        <v>-6538</v>
      </c>
      <c r="X454" s="86">
        <v>0</v>
      </c>
      <c r="Y454" s="86">
        <v>41189</v>
      </c>
      <c r="Z454" s="86">
        <v>0</v>
      </c>
      <c r="AA454" s="86">
        <v>0</v>
      </c>
      <c r="AB454" s="86">
        <v>-6538</v>
      </c>
      <c r="AC454" s="86">
        <v>-6538</v>
      </c>
      <c r="AD454" s="86">
        <v>-6538</v>
      </c>
      <c r="AE454" s="86">
        <v>-6538</v>
      </c>
      <c r="AF454" s="86">
        <v>-6538</v>
      </c>
      <c r="AG454" s="86">
        <v>-8499</v>
      </c>
      <c r="AH454" s="79">
        <v>7.3</v>
      </c>
      <c r="AI454" s="92">
        <f t="shared" si="7"/>
        <v>-16813</v>
      </c>
    </row>
    <row r="455" spans="1:35" ht="22.5">
      <c r="A455" s="51" t="s">
        <v>590</v>
      </c>
      <c r="B455" s="86">
        <v>0</v>
      </c>
      <c r="C455" s="86">
        <v>0</v>
      </c>
      <c r="D455" s="86">
        <v>0</v>
      </c>
      <c r="E455" s="85">
        <v>0</v>
      </c>
      <c r="F455" s="86">
        <v>0</v>
      </c>
      <c r="G455" s="86">
        <v>0</v>
      </c>
      <c r="H455" s="86">
        <v>0</v>
      </c>
      <c r="I455" s="86">
        <v>0</v>
      </c>
      <c r="J455" s="86">
        <v>0</v>
      </c>
      <c r="K455" s="86">
        <v>0</v>
      </c>
      <c r="L455" s="86">
        <v>0</v>
      </c>
      <c r="M455" s="86">
        <v>0</v>
      </c>
      <c r="N455" s="86">
        <v>0</v>
      </c>
      <c r="O455" s="86">
        <v>0</v>
      </c>
      <c r="P455" s="86">
        <v>0</v>
      </c>
      <c r="Q455" s="86">
        <v>0</v>
      </c>
      <c r="R455" s="86">
        <v>0</v>
      </c>
      <c r="S455" s="86">
        <v>0</v>
      </c>
      <c r="T455" s="86">
        <v>0</v>
      </c>
      <c r="U455" s="86">
        <v>0</v>
      </c>
      <c r="V455" s="140">
        <v>0</v>
      </c>
      <c r="W455" s="86">
        <v>0</v>
      </c>
      <c r="X455" s="86">
        <v>0</v>
      </c>
      <c r="Y455" s="86">
        <v>0</v>
      </c>
      <c r="Z455" s="86">
        <v>0</v>
      </c>
      <c r="AA455" s="86">
        <v>0</v>
      </c>
      <c r="AB455" s="86">
        <v>0</v>
      </c>
      <c r="AC455" s="86">
        <v>0</v>
      </c>
      <c r="AD455" s="86">
        <v>0</v>
      </c>
      <c r="AE455" s="86">
        <v>0</v>
      </c>
      <c r="AF455" s="86">
        <v>0</v>
      </c>
      <c r="AG455" s="86">
        <v>0</v>
      </c>
      <c r="AH455" s="79">
        <v>1</v>
      </c>
      <c r="AI455" s="92">
        <f t="shared" si="7"/>
        <v>0</v>
      </c>
    </row>
    <row r="456" spans="1:35" ht="22.5">
      <c r="A456" s="51" t="s">
        <v>591</v>
      </c>
      <c r="B456" s="86">
        <v>0</v>
      </c>
      <c r="C456" s="86">
        <v>0</v>
      </c>
      <c r="D456" s="86">
        <v>148</v>
      </c>
      <c r="E456" s="85">
        <v>151</v>
      </c>
      <c r="F456" s="86">
        <v>200966</v>
      </c>
      <c r="G456" s="86">
        <v>182681</v>
      </c>
      <c r="H456" s="86">
        <v>28360</v>
      </c>
      <c r="I456" s="86">
        <v>1821.1699999999937</v>
      </c>
      <c r="J456" s="86">
        <v>-10075</v>
      </c>
      <c r="K456" s="86">
        <v>219026</v>
      </c>
      <c r="L456" s="86">
        <v>184263</v>
      </c>
      <c r="M456" s="86">
        <v>174392</v>
      </c>
      <c r="N456" s="86">
        <v>232774</v>
      </c>
      <c r="O456" s="86">
        <v>23581</v>
      </c>
      <c r="P456" s="86">
        <v>6023</v>
      </c>
      <c r="Q456" s="86">
        <v>0</v>
      </c>
      <c r="R456" s="86">
        <v>0</v>
      </c>
      <c r="S456" s="86">
        <v>-11319</v>
      </c>
      <c r="T456" s="86">
        <v>0</v>
      </c>
      <c r="U456" s="86">
        <v>0</v>
      </c>
      <c r="V456" s="140">
        <v>0</v>
      </c>
      <c r="W456" s="86">
        <v>-1244</v>
      </c>
      <c r="X456" s="86">
        <v>0</v>
      </c>
      <c r="Y456" s="86">
        <v>10075</v>
      </c>
      <c r="Z456" s="86">
        <v>0</v>
      </c>
      <c r="AA456" s="86">
        <v>0</v>
      </c>
      <c r="AB456" s="86">
        <v>-1244</v>
      </c>
      <c r="AC456" s="86">
        <v>-1244</v>
      </c>
      <c r="AD456" s="86">
        <v>-1244</v>
      </c>
      <c r="AE456" s="86">
        <v>-1244</v>
      </c>
      <c r="AF456" s="86">
        <v>-1244</v>
      </c>
      <c r="AG456" s="86">
        <v>-3855</v>
      </c>
      <c r="AH456" s="79">
        <v>9.1</v>
      </c>
      <c r="AI456" s="92">
        <f t="shared" si="7"/>
        <v>18285</v>
      </c>
    </row>
    <row r="457" spans="1:35" ht="22.5">
      <c r="A457" s="51" t="s">
        <v>592</v>
      </c>
      <c r="B457" s="86">
        <v>0</v>
      </c>
      <c r="C457" s="86">
        <v>0</v>
      </c>
      <c r="D457" s="86">
        <v>133</v>
      </c>
      <c r="E457" s="85">
        <v>135</v>
      </c>
      <c r="F457" s="86">
        <v>155016</v>
      </c>
      <c r="G457" s="86">
        <v>137280</v>
      </c>
      <c r="H457" s="86">
        <v>23631</v>
      </c>
      <c r="I457" s="86">
        <v>1270.7399999999993</v>
      </c>
      <c r="J457" s="86">
        <v>-5895</v>
      </c>
      <c r="K457" s="86">
        <v>165503</v>
      </c>
      <c r="L457" s="86">
        <v>145097</v>
      </c>
      <c r="M457" s="86">
        <v>137563</v>
      </c>
      <c r="N457" s="86">
        <v>175629</v>
      </c>
      <c r="O457" s="86">
        <v>19782</v>
      </c>
      <c r="P457" s="86">
        <v>4586</v>
      </c>
      <c r="Q457" s="86">
        <v>0</v>
      </c>
      <c r="R457" s="86">
        <v>0</v>
      </c>
      <c r="S457" s="86">
        <v>-6632</v>
      </c>
      <c r="T457" s="86">
        <v>0</v>
      </c>
      <c r="U457" s="86">
        <v>0</v>
      </c>
      <c r="V457" s="140">
        <v>0</v>
      </c>
      <c r="W457" s="86">
        <v>-737</v>
      </c>
      <c r="X457" s="86">
        <v>0</v>
      </c>
      <c r="Y457" s="86">
        <v>5895</v>
      </c>
      <c r="Z457" s="86">
        <v>0</v>
      </c>
      <c r="AA457" s="86">
        <v>0</v>
      </c>
      <c r="AB457" s="86">
        <v>-737</v>
      </c>
      <c r="AC457" s="86">
        <v>-737</v>
      </c>
      <c r="AD457" s="86">
        <v>-737</v>
      </c>
      <c r="AE457" s="86">
        <v>-737</v>
      </c>
      <c r="AF457" s="86">
        <v>-737</v>
      </c>
      <c r="AG457" s="86">
        <v>-2210</v>
      </c>
      <c r="AH457" s="79">
        <v>9</v>
      </c>
      <c r="AI457" s="92">
        <f t="shared" si="7"/>
        <v>17736</v>
      </c>
    </row>
    <row r="458" spans="1:35" ht="22.5">
      <c r="A458" s="51" t="s">
        <v>593</v>
      </c>
      <c r="B458" s="86">
        <v>0</v>
      </c>
      <c r="C458" s="86">
        <v>0</v>
      </c>
      <c r="D458" s="86">
        <v>124</v>
      </c>
      <c r="E458" s="85">
        <v>131</v>
      </c>
      <c r="F458" s="86">
        <v>156734</v>
      </c>
      <c r="G458" s="86">
        <v>139695</v>
      </c>
      <c r="H458" s="86">
        <v>24778</v>
      </c>
      <c r="I458" s="86">
        <v>1090.8100000000009</v>
      </c>
      <c r="J458" s="86">
        <v>-7739</v>
      </c>
      <c r="K458" s="86">
        <v>170195</v>
      </c>
      <c r="L458" s="86">
        <v>144211</v>
      </c>
      <c r="M458" s="86">
        <v>136737</v>
      </c>
      <c r="N458" s="86">
        <v>180801</v>
      </c>
      <c r="O458" s="86">
        <v>21064</v>
      </c>
      <c r="P458" s="86">
        <v>4694</v>
      </c>
      <c r="Q458" s="86">
        <v>0</v>
      </c>
      <c r="R458" s="86">
        <v>0</v>
      </c>
      <c r="S458" s="86">
        <v>-8719</v>
      </c>
      <c r="T458" s="86">
        <v>0</v>
      </c>
      <c r="U458" s="86">
        <v>0</v>
      </c>
      <c r="V458" s="140">
        <v>0</v>
      </c>
      <c r="W458" s="86">
        <v>-980</v>
      </c>
      <c r="X458" s="86">
        <v>0</v>
      </c>
      <c r="Y458" s="86">
        <v>7739</v>
      </c>
      <c r="Z458" s="86">
        <v>0</v>
      </c>
      <c r="AA458" s="86">
        <v>0</v>
      </c>
      <c r="AB458" s="86">
        <v>-980</v>
      </c>
      <c r="AC458" s="86">
        <v>-980</v>
      </c>
      <c r="AD458" s="86">
        <v>-980</v>
      </c>
      <c r="AE458" s="86">
        <v>-980</v>
      </c>
      <c r="AF458" s="86">
        <v>-980</v>
      </c>
      <c r="AG458" s="86">
        <v>-2839</v>
      </c>
      <c r="AH458" s="79">
        <v>8.9</v>
      </c>
      <c r="AI458" s="92">
        <f t="shared" si="7"/>
        <v>17039</v>
      </c>
    </row>
    <row r="459" spans="1:35">
      <c r="A459" s="51" t="s">
        <v>594</v>
      </c>
      <c r="B459" s="86">
        <v>0</v>
      </c>
      <c r="C459" s="86">
        <v>0</v>
      </c>
      <c r="D459" s="86">
        <v>0</v>
      </c>
      <c r="E459" s="85">
        <v>0</v>
      </c>
      <c r="F459" s="86">
        <v>0</v>
      </c>
      <c r="G459" s="86">
        <v>0</v>
      </c>
      <c r="H459" s="86">
        <v>0</v>
      </c>
      <c r="I459" s="86">
        <v>0</v>
      </c>
      <c r="J459" s="86">
        <v>0</v>
      </c>
      <c r="K459" s="86">
        <v>0</v>
      </c>
      <c r="L459" s="86">
        <v>0</v>
      </c>
      <c r="M459" s="86">
        <v>0</v>
      </c>
      <c r="N459" s="86">
        <v>0</v>
      </c>
      <c r="O459" s="86">
        <v>0</v>
      </c>
      <c r="P459" s="86">
        <v>0</v>
      </c>
      <c r="Q459" s="86">
        <v>0</v>
      </c>
      <c r="R459" s="86">
        <v>0</v>
      </c>
      <c r="S459" s="86">
        <v>0</v>
      </c>
      <c r="T459" s="86">
        <v>0</v>
      </c>
      <c r="U459" s="86">
        <v>0</v>
      </c>
      <c r="V459" s="140">
        <v>0</v>
      </c>
      <c r="W459" s="86">
        <v>0</v>
      </c>
      <c r="X459" s="86">
        <v>0</v>
      </c>
      <c r="Y459" s="86">
        <v>0</v>
      </c>
      <c r="Z459" s="86">
        <v>0</v>
      </c>
      <c r="AA459" s="86">
        <v>0</v>
      </c>
      <c r="AB459" s="86">
        <v>0</v>
      </c>
      <c r="AC459" s="86">
        <v>0</v>
      </c>
      <c r="AD459" s="86">
        <v>0</v>
      </c>
      <c r="AE459" s="86">
        <v>0</v>
      </c>
      <c r="AF459" s="86">
        <v>0</v>
      </c>
      <c r="AG459" s="86">
        <v>0</v>
      </c>
      <c r="AH459" s="79">
        <v>1</v>
      </c>
      <c r="AI459" s="92">
        <f t="shared" si="7"/>
        <v>0</v>
      </c>
    </row>
    <row r="460" spans="1:35" ht="22.5">
      <c r="A460" s="51" t="s">
        <v>595</v>
      </c>
      <c r="B460" s="86">
        <v>0</v>
      </c>
      <c r="C460" s="86">
        <v>0</v>
      </c>
      <c r="D460" s="86">
        <v>4</v>
      </c>
      <c r="E460" s="85">
        <v>4</v>
      </c>
      <c r="F460" s="86">
        <v>5656</v>
      </c>
      <c r="G460" s="86">
        <v>4377</v>
      </c>
      <c r="H460" s="86">
        <v>1502</v>
      </c>
      <c r="I460" s="86">
        <v>1.1000000000000014</v>
      </c>
      <c r="J460" s="86">
        <v>-223</v>
      </c>
      <c r="K460" s="86">
        <v>6044</v>
      </c>
      <c r="L460" s="86">
        <v>5295</v>
      </c>
      <c r="M460" s="86">
        <v>4996</v>
      </c>
      <c r="N460" s="86">
        <v>6415</v>
      </c>
      <c r="O460" s="86">
        <v>1359</v>
      </c>
      <c r="P460" s="86">
        <v>168</v>
      </c>
      <c r="Q460" s="86">
        <v>0</v>
      </c>
      <c r="R460" s="86">
        <v>0</v>
      </c>
      <c r="S460" s="86">
        <v>-248</v>
      </c>
      <c r="T460" s="86">
        <v>0</v>
      </c>
      <c r="U460" s="86">
        <v>0</v>
      </c>
      <c r="V460" s="140">
        <v>0</v>
      </c>
      <c r="W460" s="86">
        <v>-25</v>
      </c>
      <c r="X460" s="86">
        <v>0</v>
      </c>
      <c r="Y460" s="86">
        <v>223</v>
      </c>
      <c r="Z460" s="86">
        <v>0</v>
      </c>
      <c r="AA460" s="86">
        <v>0</v>
      </c>
      <c r="AB460" s="86">
        <v>-25</v>
      </c>
      <c r="AC460" s="86">
        <v>-25</v>
      </c>
      <c r="AD460" s="86">
        <v>-25</v>
      </c>
      <c r="AE460" s="86">
        <v>-25</v>
      </c>
      <c r="AF460" s="86">
        <v>-25</v>
      </c>
      <c r="AG460" s="86">
        <v>-98</v>
      </c>
      <c r="AH460" s="79">
        <v>9.9</v>
      </c>
      <c r="AI460" s="92">
        <f t="shared" si="7"/>
        <v>1279</v>
      </c>
    </row>
    <row r="461" spans="1:35">
      <c r="A461" s="51" t="s">
        <v>596</v>
      </c>
      <c r="B461" s="86">
        <v>0</v>
      </c>
      <c r="C461" s="86">
        <v>0</v>
      </c>
      <c r="D461" s="86">
        <v>10</v>
      </c>
      <c r="E461" s="85">
        <v>11</v>
      </c>
      <c r="F461" s="86">
        <v>10123</v>
      </c>
      <c r="G461" s="86">
        <v>9700</v>
      </c>
      <c r="H461" s="86">
        <v>1243</v>
      </c>
      <c r="I461" s="86">
        <v>0</v>
      </c>
      <c r="J461" s="86">
        <v>-820</v>
      </c>
      <c r="K461" s="86">
        <v>11538</v>
      </c>
      <c r="L461" s="86">
        <v>8888</v>
      </c>
      <c r="M461" s="86">
        <v>8228</v>
      </c>
      <c r="N461" s="86">
        <v>12538</v>
      </c>
      <c r="O461" s="86">
        <v>1005</v>
      </c>
      <c r="P461" s="86">
        <v>313</v>
      </c>
      <c r="Q461" s="86">
        <v>0</v>
      </c>
      <c r="R461" s="86">
        <v>0</v>
      </c>
      <c r="S461" s="86">
        <v>-895</v>
      </c>
      <c r="T461" s="86">
        <v>0</v>
      </c>
      <c r="U461" s="86">
        <v>0</v>
      </c>
      <c r="V461" s="140">
        <v>0</v>
      </c>
      <c r="W461" s="86">
        <v>-75</v>
      </c>
      <c r="X461" s="86">
        <v>0</v>
      </c>
      <c r="Y461" s="86">
        <v>820</v>
      </c>
      <c r="Z461" s="86">
        <v>0</v>
      </c>
      <c r="AA461" s="86">
        <v>0</v>
      </c>
      <c r="AB461" s="86">
        <v>-75</v>
      </c>
      <c r="AC461" s="86">
        <v>-75</v>
      </c>
      <c r="AD461" s="86">
        <v>-75</v>
      </c>
      <c r="AE461" s="86">
        <v>-75</v>
      </c>
      <c r="AF461" s="86">
        <v>-75</v>
      </c>
      <c r="AG461" s="86">
        <v>-445</v>
      </c>
      <c r="AH461" s="79">
        <v>12</v>
      </c>
      <c r="AI461" s="92">
        <f t="shared" si="7"/>
        <v>423</v>
      </c>
    </row>
    <row r="462" spans="1:35">
      <c r="A462" s="51" t="s">
        <v>597</v>
      </c>
      <c r="B462" s="86">
        <v>0</v>
      </c>
      <c r="C462" s="86">
        <v>0</v>
      </c>
      <c r="D462" s="86">
        <v>0</v>
      </c>
      <c r="E462" s="85">
        <v>0</v>
      </c>
      <c r="F462" s="86">
        <v>0</v>
      </c>
      <c r="G462" s="86">
        <v>0</v>
      </c>
      <c r="H462" s="86">
        <v>0</v>
      </c>
      <c r="I462" s="86">
        <v>0</v>
      </c>
      <c r="J462" s="86">
        <v>0</v>
      </c>
      <c r="K462" s="86">
        <v>0</v>
      </c>
      <c r="L462" s="86">
        <v>0</v>
      </c>
      <c r="M462" s="86">
        <v>0</v>
      </c>
      <c r="N462" s="86">
        <v>0</v>
      </c>
      <c r="O462" s="86">
        <v>0</v>
      </c>
      <c r="P462" s="86">
        <v>0</v>
      </c>
      <c r="Q462" s="86">
        <v>0</v>
      </c>
      <c r="R462" s="86">
        <v>0</v>
      </c>
      <c r="S462" s="86">
        <v>0</v>
      </c>
      <c r="T462" s="86">
        <v>0</v>
      </c>
      <c r="U462" s="86">
        <v>0</v>
      </c>
      <c r="V462" s="140">
        <v>0</v>
      </c>
      <c r="W462" s="86">
        <v>0</v>
      </c>
      <c r="X462" s="86">
        <v>0</v>
      </c>
      <c r="Y462" s="86">
        <v>0</v>
      </c>
      <c r="Z462" s="86">
        <v>0</v>
      </c>
      <c r="AA462" s="86">
        <v>0</v>
      </c>
      <c r="AB462" s="86">
        <v>0</v>
      </c>
      <c r="AC462" s="86">
        <v>0</v>
      </c>
      <c r="AD462" s="86">
        <v>0</v>
      </c>
      <c r="AE462" s="86">
        <v>0</v>
      </c>
      <c r="AF462" s="86">
        <v>0</v>
      </c>
      <c r="AG462" s="86">
        <v>0</v>
      </c>
      <c r="AH462" s="79">
        <v>1</v>
      </c>
      <c r="AI462" s="92">
        <f t="shared" si="7"/>
        <v>0</v>
      </c>
    </row>
    <row r="463" spans="1:35">
      <c r="A463" s="51" t="s">
        <v>598</v>
      </c>
      <c r="B463" s="86">
        <v>0</v>
      </c>
      <c r="C463" s="86">
        <v>0</v>
      </c>
      <c r="D463" s="86">
        <v>14</v>
      </c>
      <c r="E463" s="85">
        <v>14</v>
      </c>
      <c r="F463" s="86">
        <v>35717</v>
      </c>
      <c r="G463" s="86">
        <v>34920</v>
      </c>
      <c r="H463" s="86">
        <v>3797</v>
      </c>
      <c r="I463" s="86">
        <v>161.57999999999998</v>
      </c>
      <c r="J463" s="86">
        <v>-3000</v>
      </c>
      <c r="K463" s="86">
        <v>40991</v>
      </c>
      <c r="L463" s="86">
        <v>31019</v>
      </c>
      <c r="M463" s="86">
        <v>28895</v>
      </c>
      <c r="N463" s="86">
        <v>44489</v>
      </c>
      <c r="O463" s="86">
        <v>2984</v>
      </c>
      <c r="P463" s="86">
        <v>1107</v>
      </c>
      <c r="Q463" s="86">
        <v>0</v>
      </c>
      <c r="R463" s="86">
        <v>0</v>
      </c>
      <c r="S463" s="86">
        <v>-3294</v>
      </c>
      <c r="T463" s="86">
        <v>0</v>
      </c>
      <c r="U463" s="86">
        <v>0</v>
      </c>
      <c r="V463" s="140">
        <v>0</v>
      </c>
      <c r="W463" s="86">
        <v>-294</v>
      </c>
      <c r="X463" s="86">
        <v>0</v>
      </c>
      <c r="Y463" s="86">
        <v>3000</v>
      </c>
      <c r="Z463" s="86">
        <v>0</v>
      </c>
      <c r="AA463" s="86">
        <v>0</v>
      </c>
      <c r="AB463" s="86">
        <v>-294</v>
      </c>
      <c r="AC463" s="86">
        <v>-294</v>
      </c>
      <c r="AD463" s="86">
        <v>-294</v>
      </c>
      <c r="AE463" s="86">
        <v>-294</v>
      </c>
      <c r="AF463" s="86">
        <v>-294</v>
      </c>
      <c r="AG463" s="86">
        <v>-1530</v>
      </c>
      <c r="AH463" s="79">
        <v>11.2</v>
      </c>
      <c r="AI463" s="92">
        <f t="shared" si="7"/>
        <v>797</v>
      </c>
    </row>
    <row r="464" spans="1:35">
      <c r="A464" s="51" t="s">
        <v>599</v>
      </c>
      <c r="B464" s="86">
        <v>6</v>
      </c>
      <c r="C464" s="86">
        <v>0</v>
      </c>
      <c r="D464" s="86">
        <v>179</v>
      </c>
      <c r="E464" s="85">
        <v>192</v>
      </c>
      <c r="F464" s="86">
        <v>2504233</v>
      </c>
      <c r="G464" s="86">
        <v>2422601</v>
      </c>
      <c r="H464" s="86">
        <v>275384</v>
      </c>
      <c r="I464" s="86">
        <v>77258.75999999998</v>
      </c>
      <c r="J464" s="86">
        <v>-124234</v>
      </c>
      <c r="K464" s="86">
        <v>2722139</v>
      </c>
      <c r="L464" s="86">
        <v>2299004</v>
      </c>
      <c r="M464" s="86">
        <v>2159640</v>
      </c>
      <c r="N464" s="86">
        <v>2921631</v>
      </c>
      <c r="O464" s="86">
        <v>213387</v>
      </c>
      <c r="P464" s="86">
        <v>75956</v>
      </c>
      <c r="Q464" s="86">
        <v>0</v>
      </c>
      <c r="R464" s="86">
        <v>0</v>
      </c>
      <c r="S464" s="86">
        <v>-138193</v>
      </c>
      <c r="T464" s="86">
        <v>69518</v>
      </c>
      <c r="U464" s="86">
        <v>0</v>
      </c>
      <c r="V464" s="140">
        <v>0</v>
      </c>
      <c r="W464" s="86">
        <v>-13959</v>
      </c>
      <c r="X464" s="86">
        <v>0</v>
      </c>
      <c r="Y464" s="86">
        <v>124234</v>
      </c>
      <c r="Z464" s="86">
        <v>0</v>
      </c>
      <c r="AA464" s="86">
        <v>0</v>
      </c>
      <c r="AB464" s="86">
        <v>-13959</v>
      </c>
      <c r="AC464" s="86">
        <v>-13959</v>
      </c>
      <c r="AD464" s="86">
        <v>-13959</v>
      </c>
      <c r="AE464" s="86">
        <v>-13959</v>
      </c>
      <c r="AF464" s="86">
        <v>-13959</v>
      </c>
      <c r="AG464" s="86">
        <v>-54439</v>
      </c>
      <c r="AH464" s="79">
        <v>9.9</v>
      </c>
      <c r="AI464" s="92">
        <f t="shared" si="7"/>
        <v>81632</v>
      </c>
    </row>
    <row r="465" spans="1:35">
      <c r="A465" s="51" t="s">
        <v>600</v>
      </c>
      <c r="B465" s="86">
        <v>0</v>
      </c>
      <c r="C465" s="86">
        <v>0</v>
      </c>
      <c r="D465" s="86">
        <v>0</v>
      </c>
      <c r="E465" s="85">
        <v>1</v>
      </c>
      <c r="F465" s="86">
        <v>0</v>
      </c>
      <c r="G465" s="86">
        <v>0</v>
      </c>
      <c r="H465" s="86">
        <v>0</v>
      </c>
      <c r="I465" s="86">
        <v>0</v>
      </c>
      <c r="J465" s="86">
        <v>0</v>
      </c>
      <c r="K465" s="86">
        <v>0</v>
      </c>
      <c r="L465" s="86">
        <v>0</v>
      </c>
      <c r="M465" s="86">
        <v>0</v>
      </c>
      <c r="N465" s="86">
        <v>0</v>
      </c>
      <c r="O465" s="86">
        <v>0</v>
      </c>
      <c r="P465" s="86">
        <v>0</v>
      </c>
      <c r="Q465" s="86">
        <v>0</v>
      </c>
      <c r="R465" s="86">
        <v>0</v>
      </c>
      <c r="S465" s="86">
        <v>0</v>
      </c>
      <c r="T465" s="86">
        <v>0</v>
      </c>
      <c r="U465" s="86">
        <v>0</v>
      </c>
      <c r="V465" s="140">
        <v>0</v>
      </c>
      <c r="W465" s="86">
        <v>0</v>
      </c>
      <c r="X465" s="86">
        <v>0</v>
      </c>
      <c r="Y465" s="86">
        <v>0</v>
      </c>
      <c r="Z465" s="86">
        <v>0</v>
      </c>
      <c r="AA465" s="86">
        <v>0</v>
      </c>
      <c r="AB465" s="86">
        <v>0</v>
      </c>
      <c r="AC465" s="86">
        <v>0</v>
      </c>
      <c r="AD465" s="86">
        <v>0</v>
      </c>
      <c r="AE465" s="86">
        <v>0</v>
      </c>
      <c r="AF465" s="86">
        <v>0</v>
      </c>
      <c r="AG465" s="86">
        <v>0</v>
      </c>
      <c r="AH465" s="79">
        <v>1</v>
      </c>
      <c r="AI465" s="92">
        <f t="shared" si="7"/>
        <v>0</v>
      </c>
    </row>
    <row r="466" spans="1:35">
      <c r="A466" s="51" t="s">
        <v>601</v>
      </c>
      <c r="B466" s="86">
        <v>0</v>
      </c>
      <c r="C466" s="86">
        <v>0</v>
      </c>
      <c r="D466" s="86">
        <v>6</v>
      </c>
      <c r="E466" s="85">
        <v>6</v>
      </c>
      <c r="F466" s="86">
        <v>9378</v>
      </c>
      <c r="G466" s="86">
        <v>8517</v>
      </c>
      <c r="H466" s="86">
        <v>1059</v>
      </c>
      <c r="I466" s="86">
        <v>108.59999999999997</v>
      </c>
      <c r="J466" s="86">
        <v>-198</v>
      </c>
      <c r="K466" s="86">
        <v>9730</v>
      </c>
      <c r="L466" s="86">
        <v>9011</v>
      </c>
      <c r="M466" s="86">
        <v>8539</v>
      </c>
      <c r="N466" s="86">
        <v>10390</v>
      </c>
      <c r="O466" s="86">
        <v>809</v>
      </c>
      <c r="P466" s="86">
        <v>272</v>
      </c>
      <c r="Q466" s="86">
        <v>0</v>
      </c>
      <c r="R466" s="86">
        <v>0</v>
      </c>
      <c r="S466" s="86">
        <v>-220</v>
      </c>
      <c r="T466" s="86">
        <v>0</v>
      </c>
      <c r="U466" s="86">
        <v>0</v>
      </c>
      <c r="V466" s="140">
        <v>0</v>
      </c>
      <c r="W466" s="86">
        <v>-22</v>
      </c>
      <c r="X466" s="86">
        <v>0</v>
      </c>
      <c r="Y466" s="86">
        <v>198</v>
      </c>
      <c r="Z466" s="86">
        <v>0</v>
      </c>
      <c r="AA466" s="86">
        <v>0</v>
      </c>
      <c r="AB466" s="86">
        <v>-22</v>
      </c>
      <c r="AC466" s="86">
        <v>-22</v>
      </c>
      <c r="AD466" s="86">
        <v>-22</v>
      </c>
      <c r="AE466" s="86">
        <v>-22</v>
      </c>
      <c r="AF466" s="86">
        <v>-22</v>
      </c>
      <c r="AG466" s="86">
        <v>-88</v>
      </c>
      <c r="AH466" s="79">
        <v>9.9</v>
      </c>
      <c r="AI466" s="92">
        <f t="shared" si="7"/>
        <v>861</v>
      </c>
    </row>
    <row r="467" spans="1:35">
      <c r="A467" s="51" t="s">
        <v>602</v>
      </c>
      <c r="B467" s="86">
        <v>0</v>
      </c>
      <c r="C467" s="86">
        <v>0</v>
      </c>
      <c r="D467" s="86">
        <v>5</v>
      </c>
      <c r="E467" s="85">
        <v>5</v>
      </c>
      <c r="F467" s="86">
        <v>4046</v>
      </c>
      <c r="G467" s="86">
        <v>3314</v>
      </c>
      <c r="H467" s="86">
        <v>1038</v>
      </c>
      <c r="I467" s="86">
        <v>0</v>
      </c>
      <c r="J467" s="86">
        <v>-306</v>
      </c>
      <c r="K467" s="86">
        <v>4643</v>
      </c>
      <c r="L467" s="86">
        <v>3514</v>
      </c>
      <c r="M467" s="86">
        <v>3241</v>
      </c>
      <c r="N467" s="86">
        <v>5047</v>
      </c>
      <c r="O467" s="86">
        <v>943</v>
      </c>
      <c r="P467" s="86">
        <v>124</v>
      </c>
      <c r="Q467" s="86">
        <v>0</v>
      </c>
      <c r="R467" s="86">
        <v>0</v>
      </c>
      <c r="S467" s="86">
        <v>-335</v>
      </c>
      <c r="T467" s="86">
        <v>0</v>
      </c>
      <c r="U467" s="86">
        <v>0</v>
      </c>
      <c r="V467" s="140">
        <v>0</v>
      </c>
      <c r="W467" s="86">
        <v>-29</v>
      </c>
      <c r="X467" s="86">
        <v>0</v>
      </c>
      <c r="Y467" s="86">
        <v>306</v>
      </c>
      <c r="Z467" s="86">
        <v>0</v>
      </c>
      <c r="AA467" s="86">
        <v>0</v>
      </c>
      <c r="AB467" s="86">
        <v>-29</v>
      </c>
      <c r="AC467" s="86">
        <v>-29</v>
      </c>
      <c r="AD467" s="86">
        <v>-29</v>
      </c>
      <c r="AE467" s="86">
        <v>-29</v>
      </c>
      <c r="AF467" s="86">
        <v>-29</v>
      </c>
      <c r="AG467" s="86">
        <v>-161</v>
      </c>
      <c r="AH467" s="79">
        <v>11.6</v>
      </c>
      <c r="AI467" s="92">
        <f t="shared" si="7"/>
        <v>732</v>
      </c>
    </row>
    <row r="468" spans="1:35" ht="22.5">
      <c r="A468" s="51" t="s">
        <v>603</v>
      </c>
      <c r="B468" s="86">
        <v>0</v>
      </c>
      <c r="C468" s="86">
        <v>0</v>
      </c>
      <c r="D468" s="86">
        <v>0</v>
      </c>
      <c r="E468" s="85">
        <v>0</v>
      </c>
      <c r="F468" s="86">
        <v>0</v>
      </c>
      <c r="G468" s="86">
        <v>0</v>
      </c>
      <c r="H468" s="86">
        <v>0</v>
      </c>
      <c r="I468" s="86">
        <v>0</v>
      </c>
      <c r="J468" s="86">
        <v>0</v>
      </c>
      <c r="K468" s="86">
        <v>0</v>
      </c>
      <c r="L468" s="86">
        <v>0</v>
      </c>
      <c r="M468" s="86">
        <v>0</v>
      </c>
      <c r="N468" s="86">
        <v>0</v>
      </c>
      <c r="O468" s="86">
        <v>0</v>
      </c>
      <c r="P468" s="86">
        <v>0</v>
      </c>
      <c r="Q468" s="86">
        <v>0</v>
      </c>
      <c r="R468" s="86">
        <v>0</v>
      </c>
      <c r="S468" s="86">
        <v>0</v>
      </c>
      <c r="T468" s="86">
        <v>0</v>
      </c>
      <c r="U468" s="86">
        <v>0</v>
      </c>
      <c r="V468" s="140">
        <v>0</v>
      </c>
      <c r="W468" s="86">
        <v>0</v>
      </c>
      <c r="X468" s="86">
        <v>0</v>
      </c>
      <c r="Y468" s="86">
        <v>0</v>
      </c>
      <c r="Z468" s="86">
        <v>0</v>
      </c>
      <c r="AA468" s="86">
        <v>0</v>
      </c>
      <c r="AB468" s="86">
        <v>0</v>
      </c>
      <c r="AC468" s="86">
        <v>0</v>
      </c>
      <c r="AD468" s="86">
        <v>0</v>
      </c>
      <c r="AE468" s="86">
        <v>0</v>
      </c>
      <c r="AF468" s="86">
        <v>0</v>
      </c>
      <c r="AG468" s="86">
        <v>0</v>
      </c>
      <c r="AH468" s="79">
        <v>1</v>
      </c>
      <c r="AI468" s="92">
        <f t="shared" si="7"/>
        <v>0</v>
      </c>
    </row>
    <row r="469" spans="1:35">
      <c r="A469" s="51" t="s">
        <v>604</v>
      </c>
      <c r="B469" s="86">
        <v>0</v>
      </c>
      <c r="C469" s="86">
        <v>0</v>
      </c>
      <c r="D469" s="86">
        <v>1</v>
      </c>
      <c r="E469" s="85">
        <v>1</v>
      </c>
      <c r="F469" s="86">
        <v>3979</v>
      </c>
      <c r="G469" s="86">
        <v>3949</v>
      </c>
      <c r="H469" s="86">
        <v>399</v>
      </c>
      <c r="I469" s="86">
        <v>0</v>
      </c>
      <c r="J469" s="86">
        <v>-369</v>
      </c>
      <c r="K469" s="86">
        <v>4581</v>
      </c>
      <c r="L469" s="86">
        <v>3418</v>
      </c>
      <c r="M469" s="86">
        <v>3141</v>
      </c>
      <c r="N469" s="86">
        <v>5057</v>
      </c>
      <c r="O469" s="86">
        <v>301</v>
      </c>
      <c r="P469" s="86">
        <v>124</v>
      </c>
      <c r="Q469" s="86">
        <v>0</v>
      </c>
      <c r="R469" s="86">
        <v>0</v>
      </c>
      <c r="S469" s="86">
        <v>-395</v>
      </c>
      <c r="T469" s="86">
        <v>0</v>
      </c>
      <c r="U469" s="86">
        <v>0</v>
      </c>
      <c r="V469" s="140">
        <v>0</v>
      </c>
      <c r="W469" s="86">
        <v>-26</v>
      </c>
      <c r="X469" s="86">
        <v>0</v>
      </c>
      <c r="Y469" s="86">
        <v>369</v>
      </c>
      <c r="Z469" s="86">
        <v>0</v>
      </c>
      <c r="AA469" s="86">
        <v>0</v>
      </c>
      <c r="AB469" s="86">
        <v>-26</v>
      </c>
      <c r="AC469" s="86">
        <v>-26</v>
      </c>
      <c r="AD469" s="86">
        <v>-26</v>
      </c>
      <c r="AE469" s="86">
        <v>-26</v>
      </c>
      <c r="AF469" s="86">
        <v>-26</v>
      </c>
      <c r="AG469" s="86">
        <v>-239</v>
      </c>
      <c r="AH469" s="79">
        <v>15.4</v>
      </c>
      <c r="AI469" s="92">
        <f t="shared" si="7"/>
        <v>30</v>
      </c>
    </row>
    <row r="470" spans="1:35">
      <c r="A470" s="51" t="s">
        <v>605</v>
      </c>
      <c r="B470" s="86">
        <v>0</v>
      </c>
      <c r="C470" s="86">
        <v>0</v>
      </c>
      <c r="D470" s="86">
        <v>4</v>
      </c>
      <c r="E470" s="85">
        <v>4</v>
      </c>
      <c r="F470" s="86">
        <v>2038</v>
      </c>
      <c r="G470" s="86">
        <v>1945</v>
      </c>
      <c r="H470" s="86">
        <v>201</v>
      </c>
      <c r="I470" s="86">
        <v>0</v>
      </c>
      <c r="J470" s="86">
        <v>-108</v>
      </c>
      <c r="K470" s="86">
        <v>2234</v>
      </c>
      <c r="L470" s="86">
        <v>1834</v>
      </c>
      <c r="M470" s="86">
        <v>1719</v>
      </c>
      <c r="N470" s="86">
        <v>2417</v>
      </c>
      <c r="O470" s="86">
        <v>151</v>
      </c>
      <c r="P470" s="86">
        <v>61</v>
      </c>
      <c r="Q470" s="86">
        <v>0</v>
      </c>
      <c r="R470" s="86">
        <v>0</v>
      </c>
      <c r="S470" s="86">
        <v>-119</v>
      </c>
      <c r="T470" s="86">
        <v>0</v>
      </c>
      <c r="U470" s="86">
        <v>0</v>
      </c>
      <c r="V470" s="140">
        <v>0</v>
      </c>
      <c r="W470" s="86">
        <v>-11</v>
      </c>
      <c r="X470" s="86">
        <v>0</v>
      </c>
      <c r="Y470" s="86">
        <v>108</v>
      </c>
      <c r="Z470" s="86">
        <v>0</v>
      </c>
      <c r="AA470" s="86">
        <v>0</v>
      </c>
      <c r="AB470" s="86">
        <v>-11</v>
      </c>
      <c r="AC470" s="86">
        <v>-11</v>
      </c>
      <c r="AD470" s="86">
        <v>-11</v>
      </c>
      <c r="AE470" s="86">
        <v>-11</v>
      </c>
      <c r="AF470" s="86">
        <v>-11</v>
      </c>
      <c r="AG470" s="86">
        <v>-53</v>
      </c>
      <c r="AH470" s="79">
        <v>10.6</v>
      </c>
      <c r="AI470" s="92">
        <f t="shared" si="7"/>
        <v>93</v>
      </c>
    </row>
    <row r="471" spans="1:35">
      <c r="A471" s="51" t="s">
        <v>606</v>
      </c>
      <c r="B471" s="86">
        <v>0</v>
      </c>
      <c r="C471" s="86">
        <v>0</v>
      </c>
      <c r="D471" s="86">
        <v>62</v>
      </c>
      <c r="E471" s="85">
        <v>92</v>
      </c>
      <c r="F471" s="86">
        <v>190159</v>
      </c>
      <c r="G471" s="86">
        <v>177514</v>
      </c>
      <c r="H471" s="86">
        <v>18237</v>
      </c>
      <c r="I471" s="86">
        <v>3403.1299999999992</v>
      </c>
      <c r="J471" s="86">
        <v>-5592</v>
      </c>
      <c r="K471" s="86">
        <v>200529</v>
      </c>
      <c r="L471" s="86">
        <v>179843</v>
      </c>
      <c r="M471" s="86">
        <v>171823</v>
      </c>
      <c r="N471" s="86">
        <v>211439</v>
      </c>
      <c r="O471" s="86">
        <v>13653</v>
      </c>
      <c r="P471" s="86">
        <v>5582</v>
      </c>
      <c r="Q471" s="86">
        <v>0</v>
      </c>
      <c r="R471" s="86">
        <v>0</v>
      </c>
      <c r="S471" s="86">
        <v>-6590</v>
      </c>
      <c r="T471" s="86">
        <v>0</v>
      </c>
      <c r="U471" s="86">
        <v>0</v>
      </c>
      <c r="V471" s="140">
        <v>0</v>
      </c>
      <c r="W471" s="86">
        <v>-998</v>
      </c>
      <c r="X471" s="86">
        <v>0</v>
      </c>
      <c r="Y471" s="86">
        <v>5592</v>
      </c>
      <c r="Z471" s="86">
        <v>0</v>
      </c>
      <c r="AA471" s="86">
        <v>0</v>
      </c>
      <c r="AB471" s="86">
        <v>-998</v>
      </c>
      <c r="AC471" s="86">
        <v>-998</v>
      </c>
      <c r="AD471" s="86">
        <v>-998</v>
      </c>
      <c r="AE471" s="86">
        <v>-998</v>
      </c>
      <c r="AF471" s="86">
        <v>-998</v>
      </c>
      <c r="AG471" s="86">
        <v>-602</v>
      </c>
      <c r="AH471" s="79">
        <v>6.6</v>
      </c>
      <c r="AI471" s="92">
        <f t="shared" si="7"/>
        <v>12645</v>
      </c>
    </row>
    <row r="472" spans="1:35">
      <c r="A472" s="51" t="s">
        <v>607</v>
      </c>
      <c r="B472" s="86">
        <v>0</v>
      </c>
      <c r="C472" s="86">
        <v>0</v>
      </c>
      <c r="D472" s="86">
        <v>0</v>
      </c>
      <c r="E472" s="85">
        <v>0</v>
      </c>
      <c r="F472" s="86">
        <v>0</v>
      </c>
      <c r="G472" s="86">
        <v>0</v>
      </c>
      <c r="H472" s="86">
        <v>0</v>
      </c>
      <c r="I472" s="86">
        <v>0</v>
      </c>
      <c r="J472" s="86">
        <v>0</v>
      </c>
      <c r="K472" s="86">
        <v>0</v>
      </c>
      <c r="L472" s="86">
        <v>0</v>
      </c>
      <c r="M472" s="86">
        <v>0</v>
      </c>
      <c r="N472" s="86">
        <v>0</v>
      </c>
      <c r="O472" s="86">
        <v>0</v>
      </c>
      <c r="P472" s="86">
        <v>0</v>
      </c>
      <c r="Q472" s="86">
        <v>0</v>
      </c>
      <c r="R472" s="86">
        <v>0</v>
      </c>
      <c r="S472" s="86">
        <v>0</v>
      </c>
      <c r="T472" s="86">
        <v>0</v>
      </c>
      <c r="U472" s="86">
        <v>0</v>
      </c>
      <c r="V472" s="140">
        <v>0</v>
      </c>
      <c r="W472" s="86">
        <v>0</v>
      </c>
      <c r="X472" s="86">
        <v>0</v>
      </c>
      <c r="Y472" s="86">
        <v>0</v>
      </c>
      <c r="Z472" s="86">
        <v>0</v>
      </c>
      <c r="AA472" s="86">
        <v>0</v>
      </c>
      <c r="AB472" s="86">
        <v>0</v>
      </c>
      <c r="AC472" s="86">
        <v>0</v>
      </c>
      <c r="AD472" s="86">
        <v>0</v>
      </c>
      <c r="AE472" s="86">
        <v>0</v>
      </c>
      <c r="AF472" s="86">
        <v>0</v>
      </c>
      <c r="AG472" s="86">
        <v>0</v>
      </c>
      <c r="AH472" s="79">
        <v>1</v>
      </c>
      <c r="AI472" s="92">
        <f t="shared" si="7"/>
        <v>0</v>
      </c>
    </row>
    <row r="473" spans="1:35">
      <c r="A473" s="51" t="s">
        <v>608</v>
      </c>
      <c r="B473" s="86">
        <v>0</v>
      </c>
      <c r="C473" s="86">
        <v>0</v>
      </c>
      <c r="D473" s="86">
        <v>0</v>
      </c>
      <c r="E473" s="85">
        <v>0</v>
      </c>
      <c r="F473" s="86">
        <v>0</v>
      </c>
      <c r="G473" s="86">
        <v>0</v>
      </c>
      <c r="H473" s="86">
        <v>0</v>
      </c>
      <c r="I473" s="86">
        <v>0</v>
      </c>
      <c r="J473" s="86">
        <v>0</v>
      </c>
      <c r="K473" s="86">
        <v>0</v>
      </c>
      <c r="L473" s="86">
        <v>0</v>
      </c>
      <c r="M473" s="86">
        <v>0</v>
      </c>
      <c r="N473" s="86">
        <v>0</v>
      </c>
      <c r="O473" s="86">
        <v>0</v>
      </c>
      <c r="P473" s="86">
        <v>0</v>
      </c>
      <c r="Q473" s="86">
        <v>0</v>
      </c>
      <c r="R473" s="86">
        <v>0</v>
      </c>
      <c r="S473" s="86">
        <v>0</v>
      </c>
      <c r="T473" s="86">
        <v>0</v>
      </c>
      <c r="U473" s="86">
        <v>0</v>
      </c>
      <c r="V473" s="140">
        <v>0</v>
      </c>
      <c r="W473" s="86">
        <v>0</v>
      </c>
      <c r="X473" s="86">
        <v>0</v>
      </c>
      <c r="Y473" s="86">
        <v>0</v>
      </c>
      <c r="Z473" s="86">
        <v>0</v>
      </c>
      <c r="AA473" s="86">
        <v>0</v>
      </c>
      <c r="AB473" s="86">
        <v>0</v>
      </c>
      <c r="AC473" s="86">
        <v>0</v>
      </c>
      <c r="AD473" s="86">
        <v>0</v>
      </c>
      <c r="AE473" s="86">
        <v>0</v>
      </c>
      <c r="AF473" s="86">
        <v>0</v>
      </c>
      <c r="AG473" s="86">
        <v>0</v>
      </c>
      <c r="AH473" s="79">
        <v>1</v>
      </c>
      <c r="AI473" s="92">
        <f t="shared" si="7"/>
        <v>0</v>
      </c>
    </row>
    <row r="474" spans="1:35">
      <c r="A474" s="51" t="s">
        <v>609</v>
      </c>
      <c r="B474" s="86">
        <v>0</v>
      </c>
      <c r="C474" s="86">
        <v>0</v>
      </c>
      <c r="D474" s="86">
        <v>0</v>
      </c>
      <c r="E474" s="85">
        <v>2</v>
      </c>
      <c r="F474" s="86">
        <v>0</v>
      </c>
      <c r="G474" s="86">
        <v>0</v>
      </c>
      <c r="H474" s="86">
        <v>0</v>
      </c>
      <c r="I474" s="86">
        <v>0</v>
      </c>
      <c r="J474" s="86">
        <v>0</v>
      </c>
      <c r="K474" s="86">
        <v>0</v>
      </c>
      <c r="L474" s="86">
        <v>0</v>
      </c>
      <c r="M474" s="86">
        <v>0</v>
      </c>
      <c r="N474" s="86">
        <v>0</v>
      </c>
      <c r="O474" s="86">
        <v>0</v>
      </c>
      <c r="P474" s="86">
        <v>0</v>
      </c>
      <c r="Q474" s="86">
        <v>0</v>
      </c>
      <c r="R474" s="86">
        <v>0</v>
      </c>
      <c r="S474" s="86">
        <v>0</v>
      </c>
      <c r="T474" s="86">
        <v>0</v>
      </c>
      <c r="U474" s="86">
        <v>0</v>
      </c>
      <c r="V474" s="140">
        <v>0</v>
      </c>
      <c r="W474" s="86">
        <v>0</v>
      </c>
      <c r="X474" s="86">
        <v>0</v>
      </c>
      <c r="Y474" s="86">
        <v>0</v>
      </c>
      <c r="Z474" s="86">
        <v>0</v>
      </c>
      <c r="AA474" s="86">
        <v>0</v>
      </c>
      <c r="AB474" s="86">
        <v>0</v>
      </c>
      <c r="AC474" s="86">
        <v>0</v>
      </c>
      <c r="AD474" s="86">
        <v>0</v>
      </c>
      <c r="AE474" s="86">
        <v>0</v>
      </c>
      <c r="AF474" s="86">
        <v>0</v>
      </c>
      <c r="AG474" s="86">
        <v>0</v>
      </c>
      <c r="AH474" s="79">
        <v>1</v>
      </c>
      <c r="AI474" s="92">
        <f t="shared" si="7"/>
        <v>0</v>
      </c>
    </row>
    <row r="475" spans="1:35">
      <c r="A475" s="51" t="s">
        <v>610</v>
      </c>
      <c r="B475" s="86">
        <v>0</v>
      </c>
      <c r="C475" s="86">
        <v>0</v>
      </c>
      <c r="D475" s="86">
        <v>2</v>
      </c>
      <c r="E475" s="85">
        <v>2</v>
      </c>
      <c r="F475" s="86">
        <v>8494</v>
      </c>
      <c r="G475" s="86">
        <v>8285</v>
      </c>
      <c r="H475" s="86">
        <v>616</v>
      </c>
      <c r="I475" s="86">
        <v>0</v>
      </c>
      <c r="J475" s="86">
        <v>-407</v>
      </c>
      <c r="K475" s="86">
        <v>9220</v>
      </c>
      <c r="L475" s="86">
        <v>7806</v>
      </c>
      <c r="M475" s="86">
        <v>7425</v>
      </c>
      <c r="N475" s="86">
        <v>9721</v>
      </c>
      <c r="O475" s="86">
        <v>418</v>
      </c>
      <c r="P475" s="86">
        <v>254</v>
      </c>
      <c r="Q475" s="86">
        <v>0</v>
      </c>
      <c r="R475" s="86">
        <v>0</v>
      </c>
      <c r="S475" s="86">
        <v>-463</v>
      </c>
      <c r="T475" s="86">
        <v>0</v>
      </c>
      <c r="U475" s="86">
        <v>0</v>
      </c>
      <c r="V475" s="140">
        <v>0</v>
      </c>
      <c r="W475" s="86">
        <v>-56</v>
      </c>
      <c r="X475" s="86">
        <v>0</v>
      </c>
      <c r="Y475" s="86">
        <v>407</v>
      </c>
      <c r="Z475" s="86">
        <v>0</v>
      </c>
      <c r="AA475" s="86">
        <v>0</v>
      </c>
      <c r="AB475" s="86">
        <v>-56</v>
      </c>
      <c r="AC475" s="86">
        <v>-56</v>
      </c>
      <c r="AD475" s="86">
        <v>-56</v>
      </c>
      <c r="AE475" s="86">
        <v>-56</v>
      </c>
      <c r="AF475" s="86">
        <v>-56</v>
      </c>
      <c r="AG475" s="86">
        <v>-127</v>
      </c>
      <c r="AH475" s="79">
        <v>8.3000000000000007</v>
      </c>
      <c r="AI475" s="92">
        <f t="shared" si="7"/>
        <v>209</v>
      </c>
    </row>
    <row r="476" spans="1:35" ht="22.5">
      <c r="A476" s="51" t="s">
        <v>611</v>
      </c>
      <c r="B476" s="86">
        <v>0</v>
      </c>
      <c r="C476" s="86">
        <v>0</v>
      </c>
      <c r="D476" s="86">
        <v>0</v>
      </c>
      <c r="E476" s="85">
        <v>0</v>
      </c>
      <c r="F476" s="86">
        <v>0</v>
      </c>
      <c r="G476" s="86">
        <v>0</v>
      </c>
      <c r="H476" s="86">
        <v>0</v>
      </c>
      <c r="I476" s="86">
        <v>0</v>
      </c>
      <c r="J476" s="86">
        <v>0</v>
      </c>
      <c r="K476" s="86">
        <v>0</v>
      </c>
      <c r="L476" s="86">
        <v>0</v>
      </c>
      <c r="M476" s="86">
        <v>0</v>
      </c>
      <c r="N476" s="86">
        <v>0</v>
      </c>
      <c r="O476" s="86">
        <v>0</v>
      </c>
      <c r="P476" s="86">
        <v>0</v>
      </c>
      <c r="Q476" s="86">
        <v>0</v>
      </c>
      <c r="R476" s="86">
        <v>0</v>
      </c>
      <c r="S476" s="86">
        <v>0</v>
      </c>
      <c r="T476" s="86">
        <v>0</v>
      </c>
      <c r="U476" s="86">
        <v>0</v>
      </c>
      <c r="V476" s="140">
        <v>0</v>
      </c>
      <c r="W476" s="86">
        <v>0</v>
      </c>
      <c r="X476" s="86">
        <v>0</v>
      </c>
      <c r="Y476" s="86">
        <v>0</v>
      </c>
      <c r="Z476" s="86">
        <v>0</v>
      </c>
      <c r="AA476" s="86">
        <v>0</v>
      </c>
      <c r="AB476" s="86">
        <v>0</v>
      </c>
      <c r="AC476" s="86">
        <v>0</v>
      </c>
      <c r="AD476" s="86">
        <v>0</v>
      </c>
      <c r="AE476" s="86">
        <v>0</v>
      </c>
      <c r="AF476" s="86">
        <v>0</v>
      </c>
      <c r="AG476" s="86">
        <v>0</v>
      </c>
      <c r="AH476" s="79">
        <v>1</v>
      </c>
      <c r="AI476" s="92">
        <f t="shared" si="7"/>
        <v>0</v>
      </c>
    </row>
    <row r="477" spans="1:35">
      <c r="A477" s="51" t="s">
        <v>612</v>
      </c>
      <c r="B477" s="86">
        <v>0</v>
      </c>
      <c r="C477" s="86">
        <v>0</v>
      </c>
      <c r="D477" s="86">
        <v>0</v>
      </c>
      <c r="E477" s="85">
        <v>0</v>
      </c>
      <c r="F477" s="86">
        <v>0</v>
      </c>
      <c r="G477" s="86">
        <v>0</v>
      </c>
      <c r="H477" s="86">
        <v>0</v>
      </c>
      <c r="I477" s="86">
        <v>0</v>
      </c>
      <c r="J477" s="86">
        <v>0</v>
      </c>
      <c r="K477" s="86">
        <v>0</v>
      </c>
      <c r="L477" s="86">
        <v>0</v>
      </c>
      <c r="M477" s="86">
        <v>0</v>
      </c>
      <c r="N477" s="86">
        <v>0</v>
      </c>
      <c r="O477" s="86">
        <v>0</v>
      </c>
      <c r="P477" s="86">
        <v>0</v>
      </c>
      <c r="Q477" s="86">
        <v>0</v>
      </c>
      <c r="R477" s="86">
        <v>0</v>
      </c>
      <c r="S477" s="86">
        <v>0</v>
      </c>
      <c r="T477" s="86">
        <v>0</v>
      </c>
      <c r="U477" s="86">
        <v>0</v>
      </c>
      <c r="V477" s="140">
        <v>0</v>
      </c>
      <c r="W477" s="86">
        <v>0</v>
      </c>
      <c r="X477" s="86">
        <v>0</v>
      </c>
      <c r="Y477" s="86">
        <v>0</v>
      </c>
      <c r="Z477" s="86">
        <v>0</v>
      </c>
      <c r="AA477" s="86">
        <v>0</v>
      </c>
      <c r="AB477" s="86">
        <v>0</v>
      </c>
      <c r="AC477" s="86">
        <v>0</v>
      </c>
      <c r="AD477" s="86">
        <v>0</v>
      </c>
      <c r="AE477" s="86">
        <v>0</v>
      </c>
      <c r="AF477" s="86">
        <v>0</v>
      </c>
      <c r="AG477" s="86">
        <v>0</v>
      </c>
      <c r="AH477" s="79">
        <v>1</v>
      </c>
      <c r="AI477" s="92">
        <f t="shared" si="7"/>
        <v>0</v>
      </c>
    </row>
    <row r="478" spans="1:35">
      <c r="A478" s="51" t="s">
        <v>613</v>
      </c>
      <c r="B478" s="86">
        <v>0</v>
      </c>
      <c r="C478" s="86">
        <v>0</v>
      </c>
      <c r="D478" s="86">
        <v>2</v>
      </c>
      <c r="E478" s="85">
        <v>2</v>
      </c>
      <c r="F478" s="86">
        <v>0</v>
      </c>
      <c r="G478" s="86">
        <v>-517</v>
      </c>
      <c r="H478" s="86">
        <v>517</v>
      </c>
      <c r="I478" s="86">
        <v>0</v>
      </c>
      <c r="J478" s="86">
        <v>0</v>
      </c>
      <c r="K478" s="86">
        <v>0</v>
      </c>
      <c r="L478" s="86">
        <v>-1</v>
      </c>
      <c r="M478" s="86">
        <v>0</v>
      </c>
      <c r="N478" s="86">
        <v>-2</v>
      </c>
      <c r="O478" s="86">
        <v>518</v>
      </c>
      <c r="P478" s="86">
        <v>0</v>
      </c>
      <c r="Q478" s="86">
        <v>0</v>
      </c>
      <c r="R478" s="86">
        <v>0</v>
      </c>
      <c r="S478" s="86">
        <v>-1</v>
      </c>
      <c r="T478" s="86">
        <v>0</v>
      </c>
      <c r="U478" s="86">
        <v>0</v>
      </c>
      <c r="V478" s="140">
        <v>0</v>
      </c>
      <c r="W478" s="86">
        <v>-1</v>
      </c>
      <c r="X478" s="86">
        <v>0</v>
      </c>
      <c r="Y478" s="86">
        <v>0</v>
      </c>
      <c r="Z478" s="86">
        <v>0</v>
      </c>
      <c r="AA478" s="86">
        <v>0</v>
      </c>
      <c r="AB478" s="86">
        <v>0</v>
      </c>
      <c r="AC478" s="86">
        <v>0</v>
      </c>
      <c r="AD478" s="86">
        <v>0</v>
      </c>
      <c r="AE478" s="86">
        <v>0</v>
      </c>
      <c r="AF478" s="86">
        <v>0</v>
      </c>
      <c r="AG478" s="86">
        <v>0</v>
      </c>
      <c r="AH478" s="79">
        <v>5.5</v>
      </c>
      <c r="AI478" s="92">
        <f t="shared" si="7"/>
        <v>517</v>
      </c>
    </row>
    <row r="479" spans="1:35">
      <c r="A479" s="51" t="s">
        <v>614</v>
      </c>
      <c r="B479" s="86">
        <v>0</v>
      </c>
      <c r="C479" s="86">
        <v>0</v>
      </c>
      <c r="D479" s="86">
        <v>0</v>
      </c>
      <c r="E479" s="85">
        <v>0</v>
      </c>
      <c r="F479" s="86">
        <v>0</v>
      </c>
      <c r="G479" s="86">
        <v>0</v>
      </c>
      <c r="H479" s="86">
        <v>0</v>
      </c>
      <c r="I479" s="86">
        <v>0</v>
      </c>
      <c r="J479" s="86">
        <v>0</v>
      </c>
      <c r="K479" s="86">
        <v>0</v>
      </c>
      <c r="L479" s="86">
        <v>0</v>
      </c>
      <c r="M479" s="86">
        <v>0</v>
      </c>
      <c r="N479" s="86">
        <v>0</v>
      </c>
      <c r="O479" s="86">
        <v>0</v>
      </c>
      <c r="P479" s="86">
        <v>0</v>
      </c>
      <c r="Q479" s="86">
        <v>0</v>
      </c>
      <c r="R479" s="86">
        <v>0</v>
      </c>
      <c r="S479" s="86">
        <v>0</v>
      </c>
      <c r="T479" s="86">
        <v>0</v>
      </c>
      <c r="U479" s="86">
        <v>0</v>
      </c>
      <c r="V479" s="140">
        <v>0</v>
      </c>
      <c r="W479" s="86">
        <v>0</v>
      </c>
      <c r="X479" s="86">
        <v>0</v>
      </c>
      <c r="Y479" s="86">
        <v>0</v>
      </c>
      <c r="Z479" s="86">
        <v>0</v>
      </c>
      <c r="AA479" s="86">
        <v>0</v>
      </c>
      <c r="AB479" s="86">
        <v>0</v>
      </c>
      <c r="AC479" s="86">
        <v>0</v>
      </c>
      <c r="AD479" s="86">
        <v>0</v>
      </c>
      <c r="AE479" s="86">
        <v>0</v>
      </c>
      <c r="AF479" s="86">
        <v>0</v>
      </c>
      <c r="AG479" s="86">
        <v>0</v>
      </c>
      <c r="AH479" s="79">
        <v>1</v>
      </c>
      <c r="AI479" s="92">
        <f t="shared" si="7"/>
        <v>0</v>
      </c>
    </row>
    <row r="480" spans="1:35">
      <c r="A480" s="51" t="s">
        <v>615</v>
      </c>
      <c r="B480" s="86">
        <v>1</v>
      </c>
      <c r="C480" s="86">
        <v>0</v>
      </c>
      <c r="D480" s="86">
        <v>1</v>
      </c>
      <c r="E480" s="85">
        <v>2</v>
      </c>
      <c r="F480" s="86">
        <v>10950</v>
      </c>
      <c r="G480" s="86">
        <v>15406</v>
      </c>
      <c r="H480" s="86">
        <v>599</v>
      </c>
      <c r="I480" s="86">
        <v>4747.78</v>
      </c>
      <c r="J480" s="86">
        <v>-280</v>
      </c>
      <c r="K480" s="86">
        <v>11435</v>
      </c>
      <c r="L480" s="86">
        <v>10510</v>
      </c>
      <c r="M480" s="86">
        <v>10276</v>
      </c>
      <c r="N480" s="86">
        <v>11785</v>
      </c>
      <c r="O480" s="86">
        <v>254</v>
      </c>
      <c r="P480" s="86">
        <v>388</v>
      </c>
      <c r="Q480" s="86">
        <v>0</v>
      </c>
      <c r="R480" s="86">
        <v>0</v>
      </c>
      <c r="S480" s="86">
        <v>-323</v>
      </c>
      <c r="T480" s="86">
        <v>4775</v>
      </c>
      <c r="U480" s="86">
        <v>0</v>
      </c>
      <c r="V480" s="140">
        <v>0</v>
      </c>
      <c r="W480" s="86">
        <v>-43</v>
      </c>
      <c r="X480" s="86">
        <v>0</v>
      </c>
      <c r="Y480" s="86">
        <v>280</v>
      </c>
      <c r="Z480" s="86">
        <v>0</v>
      </c>
      <c r="AA480" s="86">
        <v>0</v>
      </c>
      <c r="AB480" s="86">
        <v>-43</v>
      </c>
      <c r="AC480" s="86">
        <v>-43</v>
      </c>
      <c r="AD480" s="86">
        <v>-43</v>
      </c>
      <c r="AE480" s="86">
        <v>-43</v>
      </c>
      <c r="AF480" s="86">
        <v>-43</v>
      </c>
      <c r="AG480" s="86">
        <v>-65</v>
      </c>
      <c r="AH480" s="79">
        <v>7.5</v>
      </c>
      <c r="AI480" s="92">
        <f t="shared" si="7"/>
        <v>-4456</v>
      </c>
    </row>
    <row r="481" spans="1:35">
      <c r="A481" s="51" t="s">
        <v>616</v>
      </c>
      <c r="B481" s="86">
        <v>0</v>
      </c>
      <c r="C481" s="86">
        <v>0</v>
      </c>
      <c r="D481" s="86">
        <v>10</v>
      </c>
      <c r="E481" s="85">
        <v>11</v>
      </c>
      <c r="F481" s="86">
        <v>35272</v>
      </c>
      <c r="G481" s="86">
        <v>33518</v>
      </c>
      <c r="H481" s="86">
        <v>3363</v>
      </c>
      <c r="I481" s="86">
        <v>82.489999999999952</v>
      </c>
      <c r="J481" s="86">
        <v>-1609</v>
      </c>
      <c r="K481" s="86">
        <v>38095</v>
      </c>
      <c r="L481" s="86">
        <v>32575</v>
      </c>
      <c r="M481" s="86">
        <v>30692</v>
      </c>
      <c r="N481" s="86">
        <v>40749</v>
      </c>
      <c r="O481" s="86">
        <v>2503</v>
      </c>
      <c r="P481" s="86">
        <v>1052</v>
      </c>
      <c r="Q481" s="86">
        <v>0</v>
      </c>
      <c r="R481" s="86">
        <v>0</v>
      </c>
      <c r="S481" s="86">
        <v>-1801</v>
      </c>
      <c r="T481" s="86">
        <v>0</v>
      </c>
      <c r="U481" s="86">
        <v>0</v>
      </c>
      <c r="V481" s="140">
        <v>0</v>
      </c>
      <c r="W481" s="86">
        <v>-192</v>
      </c>
      <c r="X481" s="86">
        <v>0</v>
      </c>
      <c r="Y481" s="86">
        <v>1609</v>
      </c>
      <c r="Z481" s="86">
        <v>0</v>
      </c>
      <c r="AA481" s="86">
        <v>0</v>
      </c>
      <c r="AB481" s="86">
        <v>-192</v>
      </c>
      <c r="AC481" s="86">
        <v>-192</v>
      </c>
      <c r="AD481" s="86">
        <v>-192</v>
      </c>
      <c r="AE481" s="86">
        <v>-192</v>
      </c>
      <c r="AF481" s="86">
        <v>-192</v>
      </c>
      <c r="AG481" s="86">
        <v>-649</v>
      </c>
      <c r="AH481" s="79">
        <v>9.4</v>
      </c>
      <c r="AI481" s="92">
        <f t="shared" si="7"/>
        <v>1754</v>
      </c>
    </row>
    <row r="482" spans="1:35">
      <c r="A482" s="51" t="s">
        <v>617</v>
      </c>
      <c r="B482" s="86">
        <v>0</v>
      </c>
      <c r="C482" s="86">
        <v>0</v>
      </c>
      <c r="D482" s="86">
        <v>3</v>
      </c>
      <c r="E482" s="85">
        <v>3</v>
      </c>
      <c r="F482" s="86">
        <v>2410</v>
      </c>
      <c r="G482" s="86">
        <v>1696</v>
      </c>
      <c r="H482" s="86">
        <v>760</v>
      </c>
      <c r="I482" s="86">
        <v>124.81000000000006</v>
      </c>
      <c r="J482" s="86">
        <v>-46</v>
      </c>
      <c r="K482" s="86">
        <v>2481</v>
      </c>
      <c r="L482" s="86">
        <v>2327</v>
      </c>
      <c r="M482" s="86">
        <v>2210</v>
      </c>
      <c r="N482" s="86">
        <v>2628</v>
      </c>
      <c r="O482" s="86">
        <v>697</v>
      </c>
      <c r="P482" s="86">
        <v>70</v>
      </c>
      <c r="Q482" s="86">
        <v>0</v>
      </c>
      <c r="R482" s="86">
        <v>0</v>
      </c>
      <c r="S482" s="86">
        <v>-53</v>
      </c>
      <c r="T482" s="86">
        <v>0</v>
      </c>
      <c r="U482" s="86">
        <v>0</v>
      </c>
      <c r="V482" s="140">
        <v>0</v>
      </c>
      <c r="W482" s="86">
        <v>-7</v>
      </c>
      <c r="X482" s="86">
        <v>0</v>
      </c>
      <c r="Y482" s="86">
        <v>46</v>
      </c>
      <c r="Z482" s="86">
        <v>0</v>
      </c>
      <c r="AA482" s="86">
        <v>0</v>
      </c>
      <c r="AB482" s="86">
        <v>-7</v>
      </c>
      <c r="AC482" s="86">
        <v>-7</v>
      </c>
      <c r="AD482" s="86">
        <v>-7</v>
      </c>
      <c r="AE482" s="86">
        <v>-7</v>
      </c>
      <c r="AF482" s="86">
        <v>-7</v>
      </c>
      <c r="AG482" s="86">
        <v>-11</v>
      </c>
      <c r="AH482" s="79">
        <v>7.2</v>
      </c>
      <c r="AI482" s="92">
        <f t="shared" si="7"/>
        <v>714</v>
      </c>
    </row>
    <row r="483" spans="1:35">
      <c r="A483" s="51" t="s">
        <v>618</v>
      </c>
      <c r="B483" s="86">
        <v>0</v>
      </c>
      <c r="C483" s="86">
        <v>0</v>
      </c>
      <c r="D483" s="86">
        <v>15</v>
      </c>
      <c r="E483" s="85">
        <v>17</v>
      </c>
      <c r="F483" s="86">
        <v>25517</v>
      </c>
      <c r="G483" s="86">
        <v>23644</v>
      </c>
      <c r="H483" s="86">
        <v>3213</v>
      </c>
      <c r="I483" s="86">
        <v>259.95</v>
      </c>
      <c r="J483" s="86">
        <v>-1340</v>
      </c>
      <c r="K483" s="86">
        <v>27930</v>
      </c>
      <c r="L483" s="86">
        <v>23247</v>
      </c>
      <c r="M483" s="86">
        <v>21808</v>
      </c>
      <c r="N483" s="86">
        <v>29857</v>
      </c>
      <c r="O483" s="86">
        <v>2613</v>
      </c>
      <c r="P483" s="86">
        <v>767</v>
      </c>
      <c r="Q483" s="86">
        <v>0</v>
      </c>
      <c r="R483" s="86">
        <v>0</v>
      </c>
      <c r="S483" s="86">
        <v>-1507</v>
      </c>
      <c r="T483" s="86">
        <v>0</v>
      </c>
      <c r="U483" s="86">
        <v>0</v>
      </c>
      <c r="V483" s="140">
        <v>0</v>
      </c>
      <c r="W483" s="86">
        <v>-167</v>
      </c>
      <c r="X483" s="86">
        <v>0</v>
      </c>
      <c r="Y483" s="86">
        <v>1340</v>
      </c>
      <c r="Z483" s="86">
        <v>0</v>
      </c>
      <c r="AA483" s="86">
        <v>0</v>
      </c>
      <c r="AB483" s="86">
        <v>-167</v>
      </c>
      <c r="AC483" s="86">
        <v>-167</v>
      </c>
      <c r="AD483" s="86">
        <v>-167</v>
      </c>
      <c r="AE483" s="86">
        <v>-167</v>
      </c>
      <c r="AF483" s="86">
        <v>-167</v>
      </c>
      <c r="AG483" s="86">
        <v>-505</v>
      </c>
      <c r="AH483" s="79">
        <v>9</v>
      </c>
      <c r="AI483" s="92">
        <f t="shared" si="7"/>
        <v>1873</v>
      </c>
    </row>
    <row r="484" spans="1:35">
      <c r="A484" s="51" t="s">
        <v>619</v>
      </c>
      <c r="B484" s="86">
        <v>0</v>
      </c>
      <c r="C484" s="86">
        <v>0</v>
      </c>
      <c r="D484" s="86">
        <v>0</v>
      </c>
      <c r="E484" s="85">
        <v>0</v>
      </c>
      <c r="F484" s="86">
        <v>0</v>
      </c>
      <c r="G484" s="86">
        <v>0</v>
      </c>
      <c r="H484" s="86">
        <v>0</v>
      </c>
      <c r="I484" s="86">
        <v>0</v>
      </c>
      <c r="J484" s="86">
        <v>0</v>
      </c>
      <c r="K484" s="86">
        <v>0</v>
      </c>
      <c r="L484" s="86">
        <v>0</v>
      </c>
      <c r="M484" s="86">
        <v>0</v>
      </c>
      <c r="N484" s="86">
        <v>0</v>
      </c>
      <c r="O484" s="86">
        <v>0</v>
      </c>
      <c r="P484" s="86">
        <v>0</v>
      </c>
      <c r="Q484" s="86">
        <v>0</v>
      </c>
      <c r="R484" s="86">
        <v>0</v>
      </c>
      <c r="S484" s="86">
        <v>0</v>
      </c>
      <c r="T484" s="86">
        <v>0</v>
      </c>
      <c r="U484" s="86">
        <v>0</v>
      </c>
      <c r="V484" s="140">
        <v>0</v>
      </c>
      <c r="W484" s="86">
        <v>0</v>
      </c>
      <c r="X484" s="86">
        <v>0</v>
      </c>
      <c r="Y484" s="86">
        <v>0</v>
      </c>
      <c r="Z484" s="86">
        <v>0</v>
      </c>
      <c r="AA484" s="86">
        <v>0</v>
      </c>
      <c r="AB484" s="86">
        <v>0</v>
      </c>
      <c r="AC484" s="86">
        <v>0</v>
      </c>
      <c r="AD484" s="86">
        <v>0</v>
      </c>
      <c r="AE484" s="86">
        <v>0</v>
      </c>
      <c r="AF484" s="86">
        <v>0</v>
      </c>
      <c r="AG484" s="86">
        <v>0</v>
      </c>
      <c r="AH484" s="79">
        <v>1</v>
      </c>
      <c r="AI484" s="92">
        <f t="shared" si="7"/>
        <v>0</v>
      </c>
    </row>
    <row r="485" spans="1:35">
      <c r="A485" s="51" t="s">
        <v>620</v>
      </c>
      <c r="B485" s="86">
        <v>0</v>
      </c>
      <c r="C485" s="86">
        <v>0</v>
      </c>
      <c r="D485" s="86">
        <v>15</v>
      </c>
      <c r="E485" s="85">
        <v>16</v>
      </c>
      <c r="F485" s="86">
        <v>49423</v>
      </c>
      <c r="G485" s="86">
        <v>47658</v>
      </c>
      <c r="H485" s="86">
        <v>4227</v>
      </c>
      <c r="I485" s="86">
        <v>1025.7200000000003</v>
      </c>
      <c r="J485" s="86">
        <v>-2462</v>
      </c>
      <c r="K485" s="86">
        <v>53849</v>
      </c>
      <c r="L485" s="86">
        <v>45284</v>
      </c>
      <c r="M485" s="86">
        <v>42923</v>
      </c>
      <c r="N485" s="86">
        <v>57335</v>
      </c>
      <c r="O485" s="86">
        <v>3074</v>
      </c>
      <c r="P485" s="86">
        <v>1481</v>
      </c>
      <c r="Q485" s="86">
        <v>0</v>
      </c>
      <c r="R485" s="86">
        <v>0</v>
      </c>
      <c r="S485" s="86">
        <v>-2790</v>
      </c>
      <c r="T485" s="86">
        <v>0</v>
      </c>
      <c r="U485" s="86">
        <v>0</v>
      </c>
      <c r="V485" s="140">
        <v>0</v>
      </c>
      <c r="W485" s="86">
        <v>-328</v>
      </c>
      <c r="X485" s="86">
        <v>0</v>
      </c>
      <c r="Y485" s="86">
        <v>2462</v>
      </c>
      <c r="Z485" s="86">
        <v>0</v>
      </c>
      <c r="AA485" s="86">
        <v>0</v>
      </c>
      <c r="AB485" s="86">
        <v>-328</v>
      </c>
      <c r="AC485" s="86">
        <v>-328</v>
      </c>
      <c r="AD485" s="86">
        <v>-328</v>
      </c>
      <c r="AE485" s="86">
        <v>-328</v>
      </c>
      <c r="AF485" s="86">
        <v>-328</v>
      </c>
      <c r="AG485" s="86">
        <v>-822</v>
      </c>
      <c r="AH485" s="79">
        <v>8.5</v>
      </c>
      <c r="AI485" s="92">
        <f t="shared" si="7"/>
        <v>1765</v>
      </c>
    </row>
    <row r="486" spans="1:35">
      <c r="A486" s="51" t="s">
        <v>621</v>
      </c>
      <c r="B486" s="86">
        <v>0</v>
      </c>
      <c r="C486" s="86">
        <v>0</v>
      </c>
      <c r="D486" s="86">
        <v>1</v>
      </c>
      <c r="E486" s="85">
        <v>2</v>
      </c>
      <c r="F486" s="86">
        <v>0</v>
      </c>
      <c r="G486" s="86">
        <v>0</v>
      </c>
      <c r="H486" s="86">
        <v>0</v>
      </c>
      <c r="I486" s="86">
        <v>0</v>
      </c>
      <c r="J486" s="86">
        <v>0</v>
      </c>
      <c r="K486" s="86">
        <v>0</v>
      </c>
      <c r="L486" s="86">
        <v>0</v>
      </c>
      <c r="M486" s="86">
        <v>0</v>
      </c>
      <c r="N486" s="86">
        <v>0</v>
      </c>
      <c r="O486" s="86">
        <v>0</v>
      </c>
      <c r="P486" s="86">
        <v>0</v>
      </c>
      <c r="Q486" s="86">
        <v>0</v>
      </c>
      <c r="R486" s="86">
        <v>0</v>
      </c>
      <c r="S486" s="86">
        <v>0</v>
      </c>
      <c r="T486" s="86">
        <v>0</v>
      </c>
      <c r="U486" s="86">
        <v>0</v>
      </c>
      <c r="V486" s="140">
        <v>0</v>
      </c>
      <c r="W486" s="86">
        <v>0</v>
      </c>
      <c r="X486" s="86">
        <v>0</v>
      </c>
      <c r="Y486" s="86">
        <v>0</v>
      </c>
      <c r="Z486" s="86">
        <v>0</v>
      </c>
      <c r="AA486" s="86">
        <v>0</v>
      </c>
      <c r="AB486" s="86">
        <v>0</v>
      </c>
      <c r="AC486" s="86">
        <v>0</v>
      </c>
      <c r="AD486" s="86">
        <v>0</v>
      </c>
      <c r="AE486" s="86">
        <v>0</v>
      </c>
      <c r="AF486" s="86">
        <v>0</v>
      </c>
      <c r="AG486" s="86">
        <v>0</v>
      </c>
      <c r="AH486" s="79">
        <v>5.9</v>
      </c>
      <c r="AI486" s="92">
        <f t="shared" si="7"/>
        <v>0</v>
      </c>
    </row>
    <row r="487" spans="1:35">
      <c r="A487" s="51" t="s">
        <v>622</v>
      </c>
      <c r="B487" s="86">
        <v>1</v>
      </c>
      <c r="C487" s="86">
        <v>0</v>
      </c>
      <c r="D487" s="86">
        <v>16</v>
      </c>
      <c r="E487" s="85">
        <v>17</v>
      </c>
      <c r="F487" s="86">
        <v>300711</v>
      </c>
      <c r="G487" s="86">
        <v>296930</v>
      </c>
      <c r="H487" s="86">
        <v>23410</v>
      </c>
      <c r="I487" s="86">
        <v>13215.85</v>
      </c>
      <c r="J487" s="86">
        <v>-9263</v>
      </c>
      <c r="K487" s="86">
        <v>317891</v>
      </c>
      <c r="L487" s="86">
        <v>283886</v>
      </c>
      <c r="M487" s="86">
        <v>273788</v>
      </c>
      <c r="N487" s="86">
        <v>331486</v>
      </c>
      <c r="O487" s="86">
        <v>16135</v>
      </c>
      <c r="P487" s="86">
        <v>8990</v>
      </c>
      <c r="Q487" s="86">
        <v>0</v>
      </c>
      <c r="R487" s="86">
        <v>0</v>
      </c>
      <c r="S487" s="86">
        <v>-10978</v>
      </c>
      <c r="T487" s="86">
        <v>10366</v>
      </c>
      <c r="U487" s="86">
        <v>0</v>
      </c>
      <c r="V487" s="140">
        <v>0</v>
      </c>
      <c r="W487" s="86">
        <v>-1715</v>
      </c>
      <c r="X487" s="86">
        <v>0</v>
      </c>
      <c r="Y487" s="86">
        <v>9263</v>
      </c>
      <c r="Z487" s="86">
        <v>0</v>
      </c>
      <c r="AA487" s="86">
        <v>0</v>
      </c>
      <c r="AB487" s="86">
        <v>-1715</v>
      </c>
      <c r="AC487" s="86">
        <v>-1715</v>
      </c>
      <c r="AD487" s="86">
        <v>-1715</v>
      </c>
      <c r="AE487" s="86">
        <v>-1715</v>
      </c>
      <c r="AF487" s="86">
        <v>-1715</v>
      </c>
      <c r="AG487" s="86">
        <v>-688</v>
      </c>
      <c r="AH487" s="79">
        <v>6.4</v>
      </c>
      <c r="AI487" s="92">
        <f t="shared" si="7"/>
        <v>3781</v>
      </c>
    </row>
    <row r="488" spans="1:35">
      <c r="A488" s="51" t="s">
        <v>623</v>
      </c>
      <c r="B488" s="86">
        <v>0</v>
      </c>
      <c r="C488" s="86">
        <v>0</v>
      </c>
      <c r="D488" s="86">
        <v>3</v>
      </c>
      <c r="E488" s="85">
        <v>3</v>
      </c>
      <c r="F488" s="86">
        <v>3696</v>
      </c>
      <c r="G488" s="86">
        <v>3027</v>
      </c>
      <c r="H488" s="86">
        <v>733</v>
      </c>
      <c r="I488" s="86">
        <v>32.06</v>
      </c>
      <c r="J488" s="86">
        <v>-64</v>
      </c>
      <c r="K488" s="86">
        <v>3814</v>
      </c>
      <c r="L488" s="86">
        <v>3572</v>
      </c>
      <c r="M488" s="86">
        <v>3376</v>
      </c>
      <c r="N488" s="86">
        <v>4024</v>
      </c>
      <c r="O488" s="86">
        <v>635</v>
      </c>
      <c r="P488" s="86">
        <v>107</v>
      </c>
      <c r="Q488" s="86">
        <v>0</v>
      </c>
      <c r="R488" s="86">
        <v>0</v>
      </c>
      <c r="S488" s="86">
        <v>-73</v>
      </c>
      <c r="T488" s="86">
        <v>0</v>
      </c>
      <c r="U488" s="86">
        <v>0</v>
      </c>
      <c r="V488" s="140">
        <v>0</v>
      </c>
      <c r="W488" s="86">
        <v>-9</v>
      </c>
      <c r="X488" s="86">
        <v>0</v>
      </c>
      <c r="Y488" s="86">
        <v>64</v>
      </c>
      <c r="Z488" s="86">
        <v>0</v>
      </c>
      <c r="AA488" s="86">
        <v>0</v>
      </c>
      <c r="AB488" s="86">
        <v>-9</v>
      </c>
      <c r="AC488" s="86">
        <v>-9</v>
      </c>
      <c r="AD488" s="86">
        <v>-9</v>
      </c>
      <c r="AE488" s="86">
        <v>-9</v>
      </c>
      <c r="AF488" s="86">
        <v>-9</v>
      </c>
      <c r="AG488" s="86">
        <v>-19</v>
      </c>
      <c r="AH488" s="79">
        <v>8.4</v>
      </c>
      <c r="AI488" s="92">
        <f t="shared" si="7"/>
        <v>669</v>
      </c>
    </row>
    <row r="489" spans="1:35" ht="22.5">
      <c r="A489" s="51" t="s">
        <v>624</v>
      </c>
      <c r="B489" s="86">
        <v>0</v>
      </c>
      <c r="C489" s="86">
        <v>0</v>
      </c>
      <c r="D489" s="86">
        <v>102</v>
      </c>
      <c r="E489" s="85">
        <v>102</v>
      </c>
      <c r="F489" s="86">
        <v>41606</v>
      </c>
      <c r="G489" s="86">
        <v>31837</v>
      </c>
      <c r="H489" s="86">
        <v>10899</v>
      </c>
      <c r="I489" s="86">
        <v>464.85999999999945</v>
      </c>
      <c r="J489" s="86">
        <v>-1130</v>
      </c>
      <c r="K489" s="86">
        <v>43586</v>
      </c>
      <c r="L489" s="86">
        <v>39618</v>
      </c>
      <c r="M489" s="86">
        <v>37940</v>
      </c>
      <c r="N489" s="86">
        <v>45810</v>
      </c>
      <c r="O489" s="86">
        <v>9844</v>
      </c>
      <c r="P489" s="86">
        <v>1217</v>
      </c>
      <c r="Q489" s="86">
        <v>0</v>
      </c>
      <c r="R489" s="86">
        <v>0</v>
      </c>
      <c r="S489" s="86">
        <v>-1292</v>
      </c>
      <c r="T489" s="86">
        <v>0</v>
      </c>
      <c r="U489" s="86">
        <v>0</v>
      </c>
      <c r="V489" s="140">
        <v>0</v>
      </c>
      <c r="W489" s="86">
        <v>-162</v>
      </c>
      <c r="X489" s="86">
        <v>0</v>
      </c>
      <c r="Y489" s="86">
        <v>1130</v>
      </c>
      <c r="Z489" s="86">
        <v>0</v>
      </c>
      <c r="AA489" s="86">
        <v>0</v>
      </c>
      <c r="AB489" s="86">
        <v>-162</v>
      </c>
      <c r="AC489" s="86">
        <v>-162</v>
      </c>
      <c r="AD489" s="86">
        <v>-162</v>
      </c>
      <c r="AE489" s="86">
        <v>-162</v>
      </c>
      <c r="AF489" s="86">
        <v>-162</v>
      </c>
      <c r="AG489" s="86">
        <v>-320</v>
      </c>
      <c r="AH489" s="79">
        <v>8</v>
      </c>
      <c r="AI489" s="92">
        <f t="shared" si="7"/>
        <v>9769</v>
      </c>
    </row>
    <row r="490" spans="1:35">
      <c r="A490" s="51" t="s">
        <v>625</v>
      </c>
      <c r="B490" s="86">
        <v>0</v>
      </c>
      <c r="C490" s="86">
        <v>0</v>
      </c>
      <c r="D490" s="86">
        <v>10</v>
      </c>
      <c r="E490" s="85">
        <v>10</v>
      </c>
      <c r="F490" s="86">
        <v>11824</v>
      </c>
      <c r="G490" s="86">
        <v>9685</v>
      </c>
      <c r="H490" s="86">
        <v>2718</v>
      </c>
      <c r="I490" s="86">
        <v>72.740000000000009</v>
      </c>
      <c r="J490" s="86">
        <v>-579</v>
      </c>
      <c r="K490" s="86">
        <v>12834</v>
      </c>
      <c r="L490" s="86">
        <v>10931</v>
      </c>
      <c r="M490" s="86">
        <v>10256</v>
      </c>
      <c r="N490" s="86">
        <v>13867</v>
      </c>
      <c r="O490" s="86">
        <v>2422</v>
      </c>
      <c r="P490" s="86">
        <v>354</v>
      </c>
      <c r="Q490" s="86">
        <v>0</v>
      </c>
      <c r="R490" s="86">
        <v>0</v>
      </c>
      <c r="S490" s="86">
        <v>-637</v>
      </c>
      <c r="T490" s="86">
        <v>0</v>
      </c>
      <c r="U490" s="86">
        <v>0</v>
      </c>
      <c r="V490" s="140">
        <v>0</v>
      </c>
      <c r="W490" s="86">
        <v>-58</v>
      </c>
      <c r="X490" s="86">
        <v>0</v>
      </c>
      <c r="Y490" s="86">
        <v>579</v>
      </c>
      <c r="Z490" s="86">
        <v>0</v>
      </c>
      <c r="AA490" s="86">
        <v>0</v>
      </c>
      <c r="AB490" s="86">
        <v>-58</v>
      </c>
      <c r="AC490" s="86">
        <v>-58</v>
      </c>
      <c r="AD490" s="86">
        <v>-58</v>
      </c>
      <c r="AE490" s="86">
        <v>-58</v>
      </c>
      <c r="AF490" s="86">
        <v>-58</v>
      </c>
      <c r="AG490" s="86">
        <v>-289</v>
      </c>
      <c r="AH490" s="79">
        <v>10.9</v>
      </c>
      <c r="AI490" s="92">
        <f t="shared" si="7"/>
        <v>2139</v>
      </c>
    </row>
    <row r="491" spans="1:35">
      <c r="A491" s="51" t="s">
        <v>626</v>
      </c>
      <c r="B491" s="86">
        <v>0</v>
      </c>
      <c r="C491" s="86">
        <v>0</v>
      </c>
      <c r="D491" s="86">
        <v>25</v>
      </c>
      <c r="E491" s="85">
        <v>26</v>
      </c>
      <c r="F491" s="86">
        <v>10417</v>
      </c>
      <c r="G491" s="86">
        <v>8428</v>
      </c>
      <c r="H491" s="86">
        <v>2714</v>
      </c>
      <c r="I491" s="86">
        <v>0</v>
      </c>
      <c r="J491" s="86">
        <v>-725</v>
      </c>
      <c r="K491" s="86">
        <v>11653</v>
      </c>
      <c r="L491" s="86">
        <v>9334</v>
      </c>
      <c r="M491" s="86">
        <v>8646</v>
      </c>
      <c r="N491" s="86">
        <v>12699</v>
      </c>
      <c r="O491" s="86">
        <v>2468</v>
      </c>
      <c r="P491" s="86">
        <v>318</v>
      </c>
      <c r="Q491" s="86">
        <v>0</v>
      </c>
      <c r="R491" s="86">
        <v>0</v>
      </c>
      <c r="S491" s="86">
        <v>-797</v>
      </c>
      <c r="T491" s="86">
        <v>0</v>
      </c>
      <c r="U491" s="86">
        <v>0</v>
      </c>
      <c r="V491" s="140">
        <v>0</v>
      </c>
      <c r="W491" s="86">
        <v>-72</v>
      </c>
      <c r="X491" s="86">
        <v>0</v>
      </c>
      <c r="Y491" s="86">
        <v>725</v>
      </c>
      <c r="Z491" s="86">
        <v>0</v>
      </c>
      <c r="AA491" s="86">
        <v>0</v>
      </c>
      <c r="AB491" s="86">
        <v>-72</v>
      </c>
      <c r="AC491" s="86">
        <v>-72</v>
      </c>
      <c r="AD491" s="86">
        <v>-72</v>
      </c>
      <c r="AE491" s="86">
        <v>-72</v>
      </c>
      <c r="AF491" s="86">
        <v>-72</v>
      </c>
      <c r="AG491" s="86">
        <v>-365</v>
      </c>
      <c r="AH491" s="79">
        <v>11.1</v>
      </c>
      <c r="AI491" s="92">
        <f t="shared" si="7"/>
        <v>1989</v>
      </c>
    </row>
    <row r="492" spans="1:35">
      <c r="A492" s="51" t="s">
        <v>627</v>
      </c>
      <c r="B492" s="86">
        <v>0</v>
      </c>
      <c r="C492" s="86">
        <v>0</v>
      </c>
      <c r="D492" s="86">
        <v>0</v>
      </c>
      <c r="E492" s="85">
        <v>0</v>
      </c>
      <c r="F492" s="86">
        <v>0</v>
      </c>
      <c r="G492" s="86">
        <v>0</v>
      </c>
      <c r="H492" s="86">
        <v>0</v>
      </c>
      <c r="I492" s="86">
        <v>0</v>
      </c>
      <c r="J492" s="86">
        <v>0</v>
      </c>
      <c r="K492" s="86">
        <v>0</v>
      </c>
      <c r="L492" s="86">
        <v>0</v>
      </c>
      <c r="M492" s="86">
        <v>0</v>
      </c>
      <c r="N492" s="86">
        <v>0</v>
      </c>
      <c r="O492" s="86">
        <v>0</v>
      </c>
      <c r="P492" s="86">
        <v>0</v>
      </c>
      <c r="Q492" s="86">
        <v>0</v>
      </c>
      <c r="R492" s="86">
        <v>0</v>
      </c>
      <c r="S492" s="86">
        <v>0</v>
      </c>
      <c r="T492" s="86">
        <v>0</v>
      </c>
      <c r="U492" s="86">
        <v>0</v>
      </c>
      <c r="V492" s="140">
        <v>0</v>
      </c>
      <c r="W492" s="86">
        <v>0</v>
      </c>
      <c r="X492" s="86">
        <v>0</v>
      </c>
      <c r="Y492" s="86">
        <v>0</v>
      </c>
      <c r="Z492" s="86">
        <v>0</v>
      </c>
      <c r="AA492" s="86">
        <v>0</v>
      </c>
      <c r="AB492" s="86">
        <v>0</v>
      </c>
      <c r="AC492" s="86">
        <v>0</v>
      </c>
      <c r="AD492" s="86">
        <v>0</v>
      </c>
      <c r="AE492" s="86">
        <v>0</v>
      </c>
      <c r="AF492" s="86">
        <v>0</v>
      </c>
      <c r="AG492" s="86">
        <v>0</v>
      </c>
      <c r="AH492" s="79">
        <v>1</v>
      </c>
      <c r="AI492" s="92">
        <f t="shared" si="7"/>
        <v>0</v>
      </c>
    </row>
    <row r="493" spans="1:35">
      <c r="A493" s="51" t="s">
        <v>628</v>
      </c>
      <c r="B493" s="86">
        <v>0</v>
      </c>
      <c r="C493" s="86">
        <v>0</v>
      </c>
      <c r="D493" s="86">
        <v>45</v>
      </c>
      <c r="E493" s="85">
        <v>48</v>
      </c>
      <c r="F493" s="86">
        <v>71924</v>
      </c>
      <c r="G493" s="86">
        <v>63734</v>
      </c>
      <c r="H493" s="86">
        <v>12518</v>
      </c>
      <c r="I493" s="86">
        <v>669.1099999999999</v>
      </c>
      <c r="J493" s="86">
        <v>-4328</v>
      </c>
      <c r="K493" s="86">
        <v>79373</v>
      </c>
      <c r="L493" s="86">
        <v>65116</v>
      </c>
      <c r="M493" s="86">
        <v>61111</v>
      </c>
      <c r="N493" s="86">
        <v>85363</v>
      </c>
      <c r="O493" s="86">
        <v>10759</v>
      </c>
      <c r="P493" s="86">
        <v>2175</v>
      </c>
      <c r="Q493" s="86">
        <v>0</v>
      </c>
      <c r="R493" s="86">
        <v>0</v>
      </c>
      <c r="S493" s="86">
        <v>-4744</v>
      </c>
      <c r="T493" s="86">
        <v>0</v>
      </c>
      <c r="U493" s="86">
        <v>0</v>
      </c>
      <c r="V493" s="140">
        <v>0</v>
      </c>
      <c r="W493" s="86">
        <v>-416</v>
      </c>
      <c r="X493" s="86">
        <v>0</v>
      </c>
      <c r="Y493" s="86">
        <v>4328</v>
      </c>
      <c r="Z493" s="86">
        <v>0</v>
      </c>
      <c r="AA493" s="86">
        <v>0</v>
      </c>
      <c r="AB493" s="86">
        <v>-416</v>
      </c>
      <c r="AC493" s="86">
        <v>-416</v>
      </c>
      <c r="AD493" s="86">
        <v>-416</v>
      </c>
      <c r="AE493" s="86">
        <v>-416</v>
      </c>
      <c r="AF493" s="86">
        <v>-416</v>
      </c>
      <c r="AG493" s="86">
        <v>-2248</v>
      </c>
      <c r="AH493" s="79">
        <v>11.4</v>
      </c>
      <c r="AI493" s="92">
        <f t="shared" si="7"/>
        <v>8190</v>
      </c>
    </row>
    <row r="494" spans="1:35">
      <c r="A494" s="51" t="s">
        <v>629</v>
      </c>
      <c r="B494" s="86">
        <v>0</v>
      </c>
      <c r="C494" s="86">
        <v>0</v>
      </c>
      <c r="D494" s="86">
        <v>0</v>
      </c>
      <c r="E494" s="85">
        <v>0</v>
      </c>
      <c r="F494" s="86">
        <v>0</v>
      </c>
      <c r="G494" s="86">
        <v>0</v>
      </c>
      <c r="H494" s="86">
        <v>0</v>
      </c>
      <c r="I494" s="86">
        <v>0</v>
      </c>
      <c r="J494" s="86">
        <v>0</v>
      </c>
      <c r="K494" s="86">
        <v>0</v>
      </c>
      <c r="L494" s="86">
        <v>0</v>
      </c>
      <c r="M494" s="86">
        <v>0</v>
      </c>
      <c r="N494" s="86">
        <v>0</v>
      </c>
      <c r="O494" s="86">
        <v>0</v>
      </c>
      <c r="P494" s="86">
        <v>0</v>
      </c>
      <c r="Q494" s="86">
        <v>0</v>
      </c>
      <c r="R494" s="86">
        <v>0</v>
      </c>
      <c r="S494" s="86">
        <v>0</v>
      </c>
      <c r="T494" s="86">
        <v>0</v>
      </c>
      <c r="U494" s="86">
        <v>0</v>
      </c>
      <c r="V494" s="140">
        <v>0</v>
      </c>
      <c r="W494" s="86">
        <v>0</v>
      </c>
      <c r="X494" s="86">
        <v>0</v>
      </c>
      <c r="Y494" s="86">
        <v>0</v>
      </c>
      <c r="Z494" s="86">
        <v>0</v>
      </c>
      <c r="AA494" s="86">
        <v>0</v>
      </c>
      <c r="AB494" s="86">
        <v>0</v>
      </c>
      <c r="AC494" s="86">
        <v>0</v>
      </c>
      <c r="AD494" s="86">
        <v>0</v>
      </c>
      <c r="AE494" s="86">
        <v>0</v>
      </c>
      <c r="AF494" s="86">
        <v>0</v>
      </c>
      <c r="AG494" s="86">
        <v>0</v>
      </c>
      <c r="AH494" s="79">
        <v>1</v>
      </c>
      <c r="AI494" s="92">
        <f t="shared" si="7"/>
        <v>0</v>
      </c>
    </row>
    <row r="495" spans="1:35">
      <c r="A495" s="51" t="s">
        <v>630</v>
      </c>
      <c r="B495" s="86">
        <v>0</v>
      </c>
      <c r="C495" s="86">
        <v>0</v>
      </c>
      <c r="D495" s="86">
        <v>6</v>
      </c>
      <c r="E495" s="85">
        <v>8</v>
      </c>
      <c r="F495" s="86">
        <v>29797</v>
      </c>
      <c r="G495" s="86">
        <v>28199</v>
      </c>
      <c r="H495" s="86">
        <v>2173</v>
      </c>
      <c r="I495" s="86">
        <v>323.43000000000006</v>
      </c>
      <c r="J495" s="86">
        <v>-575</v>
      </c>
      <c r="K495" s="86">
        <v>30861</v>
      </c>
      <c r="L495" s="86">
        <v>28657</v>
      </c>
      <c r="M495" s="86">
        <v>27752</v>
      </c>
      <c r="N495" s="86">
        <v>32013</v>
      </c>
      <c r="O495" s="86">
        <v>1425</v>
      </c>
      <c r="P495" s="86">
        <v>865</v>
      </c>
      <c r="Q495" s="86">
        <v>0</v>
      </c>
      <c r="R495" s="86">
        <v>0</v>
      </c>
      <c r="S495" s="86">
        <v>-692</v>
      </c>
      <c r="T495" s="86">
        <v>0</v>
      </c>
      <c r="U495" s="86">
        <v>0</v>
      </c>
      <c r="V495" s="140">
        <v>0</v>
      </c>
      <c r="W495" s="86">
        <v>-117</v>
      </c>
      <c r="X495" s="86">
        <v>0</v>
      </c>
      <c r="Y495" s="86">
        <v>575</v>
      </c>
      <c r="Z495" s="86">
        <v>0</v>
      </c>
      <c r="AA495" s="86">
        <v>0</v>
      </c>
      <c r="AB495" s="86">
        <v>-117</v>
      </c>
      <c r="AC495" s="86">
        <v>-117</v>
      </c>
      <c r="AD495" s="86">
        <v>-117</v>
      </c>
      <c r="AE495" s="86">
        <v>-117</v>
      </c>
      <c r="AF495" s="86">
        <v>-107</v>
      </c>
      <c r="AG495" s="86">
        <v>0</v>
      </c>
      <c r="AH495" s="79">
        <v>5.9</v>
      </c>
      <c r="AI495" s="92">
        <f t="shared" si="7"/>
        <v>1598</v>
      </c>
    </row>
    <row r="496" spans="1:35">
      <c r="A496" s="51" t="s">
        <v>631</v>
      </c>
      <c r="B496" s="86">
        <v>0</v>
      </c>
      <c r="C496" s="86">
        <v>0</v>
      </c>
      <c r="D496" s="86">
        <v>7</v>
      </c>
      <c r="E496" s="85">
        <v>7</v>
      </c>
      <c r="F496" s="86">
        <v>16870</v>
      </c>
      <c r="G496" s="86">
        <v>16383</v>
      </c>
      <c r="H496" s="86">
        <v>1769</v>
      </c>
      <c r="I496" s="86">
        <v>337.86</v>
      </c>
      <c r="J496" s="86">
        <v>-1282</v>
      </c>
      <c r="K496" s="86">
        <v>19137</v>
      </c>
      <c r="L496" s="86">
        <v>14805</v>
      </c>
      <c r="M496" s="86">
        <v>13940</v>
      </c>
      <c r="N496" s="86">
        <v>20588</v>
      </c>
      <c r="O496" s="86">
        <v>1381</v>
      </c>
      <c r="P496" s="86">
        <v>519</v>
      </c>
      <c r="Q496" s="86">
        <v>0</v>
      </c>
      <c r="R496" s="86">
        <v>0</v>
      </c>
      <c r="S496" s="86">
        <v>-1413</v>
      </c>
      <c r="T496" s="86">
        <v>0</v>
      </c>
      <c r="U496" s="86">
        <v>0</v>
      </c>
      <c r="V496" s="140">
        <v>0</v>
      </c>
      <c r="W496" s="86">
        <v>-131</v>
      </c>
      <c r="X496" s="86">
        <v>0</v>
      </c>
      <c r="Y496" s="86">
        <v>1282</v>
      </c>
      <c r="Z496" s="86">
        <v>0</v>
      </c>
      <c r="AA496" s="86">
        <v>0</v>
      </c>
      <c r="AB496" s="86">
        <v>-131</v>
      </c>
      <c r="AC496" s="86">
        <v>-131</v>
      </c>
      <c r="AD496" s="86">
        <v>-131</v>
      </c>
      <c r="AE496" s="86">
        <v>-131</v>
      </c>
      <c r="AF496" s="86">
        <v>-131</v>
      </c>
      <c r="AG496" s="86">
        <v>-627</v>
      </c>
      <c r="AH496" s="79">
        <v>10.8</v>
      </c>
      <c r="AI496" s="92">
        <f t="shared" si="7"/>
        <v>487</v>
      </c>
    </row>
    <row r="497" spans="1:35">
      <c r="A497" s="51" t="s">
        <v>632</v>
      </c>
      <c r="B497" s="86">
        <v>0</v>
      </c>
      <c r="C497" s="86">
        <v>0</v>
      </c>
      <c r="D497" s="86">
        <v>36</v>
      </c>
      <c r="E497" s="85">
        <v>38</v>
      </c>
      <c r="F497" s="86">
        <v>108533</v>
      </c>
      <c r="G497" s="86">
        <v>99907</v>
      </c>
      <c r="H497" s="86">
        <v>12915</v>
      </c>
      <c r="I497" s="86">
        <v>286.33999999999946</v>
      </c>
      <c r="J497" s="86">
        <v>-4289</v>
      </c>
      <c r="K497" s="86">
        <v>116122</v>
      </c>
      <c r="L497" s="86">
        <v>101155</v>
      </c>
      <c r="M497" s="86">
        <v>96009</v>
      </c>
      <c r="N497" s="86">
        <v>123298</v>
      </c>
      <c r="O497" s="86">
        <v>10199</v>
      </c>
      <c r="P497" s="86">
        <v>3215</v>
      </c>
      <c r="Q497" s="86">
        <v>0</v>
      </c>
      <c r="R497" s="86">
        <v>0</v>
      </c>
      <c r="S497" s="86">
        <v>-4788</v>
      </c>
      <c r="T497" s="86">
        <v>0</v>
      </c>
      <c r="U497" s="86">
        <v>0</v>
      </c>
      <c r="V497" s="140">
        <v>0</v>
      </c>
      <c r="W497" s="86">
        <v>-499</v>
      </c>
      <c r="X497" s="86">
        <v>0</v>
      </c>
      <c r="Y497" s="86">
        <v>4289</v>
      </c>
      <c r="Z497" s="86">
        <v>0</v>
      </c>
      <c r="AA497" s="86">
        <v>0</v>
      </c>
      <c r="AB497" s="86">
        <v>-499</v>
      </c>
      <c r="AC497" s="86">
        <v>-499</v>
      </c>
      <c r="AD497" s="86">
        <v>-499</v>
      </c>
      <c r="AE497" s="86">
        <v>-499</v>
      </c>
      <c r="AF497" s="86">
        <v>-499</v>
      </c>
      <c r="AG497" s="86">
        <v>-1794</v>
      </c>
      <c r="AH497" s="79">
        <v>9.6</v>
      </c>
      <c r="AI497" s="92">
        <f t="shared" si="7"/>
        <v>8626</v>
      </c>
    </row>
    <row r="498" spans="1:35">
      <c r="A498" s="51" t="s">
        <v>633</v>
      </c>
      <c r="B498" s="86">
        <v>1</v>
      </c>
      <c r="C498" s="86">
        <v>0</v>
      </c>
      <c r="D498" s="86">
        <v>10</v>
      </c>
      <c r="E498" s="85">
        <v>10</v>
      </c>
      <c r="F498" s="86">
        <v>44348</v>
      </c>
      <c r="G498" s="86">
        <v>51171</v>
      </c>
      <c r="H498" s="86">
        <v>4902</v>
      </c>
      <c r="I498" s="86">
        <v>10800.18</v>
      </c>
      <c r="J498" s="86">
        <v>-1305</v>
      </c>
      <c r="K498" s="86">
        <v>46704</v>
      </c>
      <c r="L498" s="86">
        <v>42134</v>
      </c>
      <c r="M498" s="86">
        <v>40631</v>
      </c>
      <c r="N498" s="86">
        <v>48627</v>
      </c>
      <c r="O498" s="86">
        <v>3611</v>
      </c>
      <c r="P498" s="86">
        <v>1448</v>
      </c>
      <c r="Q498" s="86">
        <v>0</v>
      </c>
      <c r="R498" s="86">
        <v>0</v>
      </c>
      <c r="S498" s="86">
        <v>-1462</v>
      </c>
      <c r="T498" s="86">
        <v>10420</v>
      </c>
      <c r="U498" s="86">
        <v>0</v>
      </c>
      <c r="V498" s="140">
        <v>0</v>
      </c>
      <c r="W498" s="86">
        <v>-157</v>
      </c>
      <c r="X498" s="86">
        <v>0</v>
      </c>
      <c r="Y498" s="86">
        <v>1305</v>
      </c>
      <c r="Z498" s="86">
        <v>0</v>
      </c>
      <c r="AA498" s="86">
        <v>0</v>
      </c>
      <c r="AB498" s="86">
        <v>-157</v>
      </c>
      <c r="AC498" s="86">
        <v>-157</v>
      </c>
      <c r="AD498" s="86">
        <v>-157</v>
      </c>
      <c r="AE498" s="86">
        <v>-157</v>
      </c>
      <c r="AF498" s="86">
        <v>-157</v>
      </c>
      <c r="AG498" s="86">
        <v>-520</v>
      </c>
      <c r="AH498" s="79">
        <v>9.3000000000000007</v>
      </c>
      <c r="AI498" s="92">
        <f t="shared" si="7"/>
        <v>-6823</v>
      </c>
    </row>
    <row r="499" spans="1:35">
      <c r="A499" s="51" t="s">
        <v>634</v>
      </c>
      <c r="B499" s="86">
        <v>0</v>
      </c>
      <c r="C499" s="86">
        <v>0</v>
      </c>
      <c r="D499" s="86">
        <v>1</v>
      </c>
      <c r="E499" s="85">
        <v>1</v>
      </c>
      <c r="F499" s="86">
        <v>0</v>
      </c>
      <c r="G499" s="86">
        <v>0</v>
      </c>
      <c r="H499" s="86">
        <v>0</v>
      </c>
      <c r="I499" s="86">
        <v>0</v>
      </c>
      <c r="J499" s="86">
        <v>0</v>
      </c>
      <c r="K499" s="86">
        <v>0</v>
      </c>
      <c r="L499" s="86">
        <v>0</v>
      </c>
      <c r="M499" s="86">
        <v>0</v>
      </c>
      <c r="N499" s="86">
        <v>0</v>
      </c>
      <c r="O499" s="86">
        <v>0</v>
      </c>
      <c r="P499" s="86">
        <v>0</v>
      </c>
      <c r="Q499" s="86">
        <v>0</v>
      </c>
      <c r="R499" s="86">
        <v>0</v>
      </c>
      <c r="S499" s="86">
        <v>0</v>
      </c>
      <c r="T499" s="86">
        <v>0</v>
      </c>
      <c r="U499" s="86">
        <v>0</v>
      </c>
      <c r="V499" s="140">
        <v>0</v>
      </c>
      <c r="W499" s="86">
        <v>0</v>
      </c>
      <c r="X499" s="86">
        <v>0</v>
      </c>
      <c r="Y499" s="86">
        <v>0</v>
      </c>
      <c r="Z499" s="86">
        <v>0</v>
      </c>
      <c r="AA499" s="86">
        <v>0</v>
      </c>
      <c r="AB499" s="86">
        <v>0</v>
      </c>
      <c r="AC499" s="86">
        <v>0</v>
      </c>
      <c r="AD499" s="86">
        <v>0</v>
      </c>
      <c r="AE499" s="86">
        <v>0</v>
      </c>
      <c r="AF499" s="86">
        <v>0</v>
      </c>
      <c r="AG499" s="86">
        <v>0</v>
      </c>
      <c r="AH499" s="79">
        <v>9.8000000000000007</v>
      </c>
      <c r="AI499" s="92">
        <f t="shared" si="7"/>
        <v>0</v>
      </c>
    </row>
    <row r="500" spans="1:35">
      <c r="A500" s="51" t="s">
        <v>635</v>
      </c>
      <c r="B500" s="86">
        <v>0</v>
      </c>
      <c r="C500" s="86">
        <v>0</v>
      </c>
      <c r="D500" s="86">
        <v>0</v>
      </c>
      <c r="E500" s="85">
        <v>0</v>
      </c>
      <c r="F500" s="86">
        <v>0</v>
      </c>
      <c r="G500" s="86">
        <v>0</v>
      </c>
      <c r="H500" s="86">
        <v>0</v>
      </c>
      <c r="I500" s="86">
        <v>0</v>
      </c>
      <c r="J500" s="86">
        <v>0</v>
      </c>
      <c r="K500" s="86">
        <v>0</v>
      </c>
      <c r="L500" s="86">
        <v>0</v>
      </c>
      <c r="M500" s="86">
        <v>0</v>
      </c>
      <c r="N500" s="86">
        <v>0</v>
      </c>
      <c r="O500" s="86">
        <v>0</v>
      </c>
      <c r="P500" s="86">
        <v>0</v>
      </c>
      <c r="Q500" s="86">
        <v>0</v>
      </c>
      <c r="R500" s="86">
        <v>0</v>
      </c>
      <c r="S500" s="86">
        <v>0</v>
      </c>
      <c r="T500" s="86">
        <v>0</v>
      </c>
      <c r="U500" s="86">
        <v>0</v>
      </c>
      <c r="V500" s="140">
        <v>0</v>
      </c>
      <c r="W500" s="86">
        <v>0</v>
      </c>
      <c r="X500" s="86">
        <v>0</v>
      </c>
      <c r="Y500" s="86">
        <v>0</v>
      </c>
      <c r="Z500" s="86">
        <v>0</v>
      </c>
      <c r="AA500" s="86">
        <v>0</v>
      </c>
      <c r="AB500" s="86">
        <v>0</v>
      </c>
      <c r="AC500" s="86">
        <v>0</v>
      </c>
      <c r="AD500" s="86">
        <v>0</v>
      </c>
      <c r="AE500" s="86">
        <v>0</v>
      </c>
      <c r="AF500" s="86">
        <v>0</v>
      </c>
      <c r="AG500" s="86">
        <v>0</v>
      </c>
      <c r="AH500" s="79">
        <v>1</v>
      </c>
      <c r="AI500" s="92">
        <f t="shared" si="7"/>
        <v>0</v>
      </c>
    </row>
    <row r="501" spans="1:35">
      <c r="A501" s="51" t="s">
        <v>636</v>
      </c>
      <c r="B501" s="86">
        <v>0</v>
      </c>
      <c r="C501" s="86">
        <v>0</v>
      </c>
      <c r="D501" s="86">
        <v>8</v>
      </c>
      <c r="E501" s="85">
        <v>8</v>
      </c>
      <c r="F501" s="86">
        <v>18419</v>
      </c>
      <c r="G501" s="86">
        <v>16904</v>
      </c>
      <c r="H501" s="86">
        <v>2363</v>
      </c>
      <c r="I501" s="86">
        <v>0</v>
      </c>
      <c r="J501" s="86">
        <v>-848</v>
      </c>
      <c r="K501" s="86">
        <v>19985</v>
      </c>
      <c r="L501" s="86">
        <v>16934</v>
      </c>
      <c r="M501" s="86">
        <v>16054</v>
      </c>
      <c r="N501" s="86">
        <v>21151</v>
      </c>
      <c r="O501" s="86">
        <v>1908</v>
      </c>
      <c r="P501" s="86">
        <v>549</v>
      </c>
      <c r="Q501" s="86">
        <v>0</v>
      </c>
      <c r="R501" s="86">
        <v>0</v>
      </c>
      <c r="S501" s="86">
        <v>-942</v>
      </c>
      <c r="T501" s="86">
        <v>0</v>
      </c>
      <c r="U501" s="86">
        <v>0</v>
      </c>
      <c r="V501" s="140">
        <v>0</v>
      </c>
      <c r="W501" s="86">
        <v>-94</v>
      </c>
      <c r="X501" s="86">
        <v>0</v>
      </c>
      <c r="Y501" s="86">
        <v>848</v>
      </c>
      <c r="Z501" s="86">
        <v>0</v>
      </c>
      <c r="AA501" s="86">
        <v>0</v>
      </c>
      <c r="AB501" s="86">
        <v>-94</v>
      </c>
      <c r="AC501" s="86">
        <v>-94</v>
      </c>
      <c r="AD501" s="86">
        <v>-94</v>
      </c>
      <c r="AE501" s="86">
        <v>-94</v>
      </c>
      <c r="AF501" s="86">
        <v>-94</v>
      </c>
      <c r="AG501" s="86">
        <v>-378</v>
      </c>
      <c r="AH501" s="79">
        <v>10</v>
      </c>
      <c r="AI501" s="92">
        <f t="shared" si="7"/>
        <v>1515</v>
      </c>
    </row>
    <row r="502" spans="1:35">
      <c r="A502" s="51" t="s">
        <v>637</v>
      </c>
      <c r="B502" s="86">
        <v>0</v>
      </c>
      <c r="C502" s="86">
        <v>0</v>
      </c>
      <c r="D502" s="86">
        <v>0</v>
      </c>
      <c r="E502" s="85">
        <v>0</v>
      </c>
      <c r="F502" s="86">
        <v>0</v>
      </c>
      <c r="G502" s="86">
        <v>0</v>
      </c>
      <c r="H502" s="86">
        <v>0</v>
      </c>
      <c r="I502" s="86">
        <v>0</v>
      </c>
      <c r="J502" s="86">
        <v>0</v>
      </c>
      <c r="K502" s="86">
        <v>0</v>
      </c>
      <c r="L502" s="86">
        <v>0</v>
      </c>
      <c r="M502" s="86">
        <v>0</v>
      </c>
      <c r="N502" s="86">
        <v>0</v>
      </c>
      <c r="O502" s="86">
        <v>0</v>
      </c>
      <c r="P502" s="86">
        <v>0</v>
      </c>
      <c r="Q502" s="86">
        <v>0</v>
      </c>
      <c r="R502" s="86">
        <v>0</v>
      </c>
      <c r="S502" s="86">
        <v>0</v>
      </c>
      <c r="T502" s="86">
        <v>0</v>
      </c>
      <c r="U502" s="86">
        <v>0</v>
      </c>
      <c r="V502" s="140">
        <v>0</v>
      </c>
      <c r="W502" s="86">
        <v>0</v>
      </c>
      <c r="X502" s="86">
        <v>0</v>
      </c>
      <c r="Y502" s="86">
        <v>0</v>
      </c>
      <c r="Z502" s="86">
        <v>0</v>
      </c>
      <c r="AA502" s="86">
        <v>0</v>
      </c>
      <c r="AB502" s="86">
        <v>0</v>
      </c>
      <c r="AC502" s="86">
        <v>0</v>
      </c>
      <c r="AD502" s="86">
        <v>0</v>
      </c>
      <c r="AE502" s="86">
        <v>0</v>
      </c>
      <c r="AF502" s="86">
        <v>0</v>
      </c>
      <c r="AG502" s="86">
        <v>0</v>
      </c>
      <c r="AH502" s="79">
        <v>1</v>
      </c>
      <c r="AI502" s="92">
        <f t="shared" si="7"/>
        <v>0</v>
      </c>
    </row>
    <row r="503" spans="1:35">
      <c r="A503" s="51" t="s">
        <v>638</v>
      </c>
      <c r="B503" s="86">
        <v>0</v>
      </c>
      <c r="C503" s="86">
        <v>0</v>
      </c>
      <c r="D503" s="86">
        <v>18</v>
      </c>
      <c r="E503" s="85">
        <v>18</v>
      </c>
      <c r="F503" s="86">
        <v>47692</v>
      </c>
      <c r="G503" s="86">
        <v>44625</v>
      </c>
      <c r="H503" s="86">
        <v>5198</v>
      </c>
      <c r="I503" s="86">
        <v>230.83999999999992</v>
      </c>
      <c r="J503" s="86">
        <v>-2131</v>
      </c>
      <c r="K503" s="86">
        <v>51401</v>
      </c>
      <c r="L503" s="86">
        <v>44195</v>
      </c>
      <c r="M503" s="86">
        <v>41787</v>
      </c>
      <c r="N503" s="86">
        <v>54751</v>
      </c>
      <c r="O503" s="86">
        <v>4015</v>
      </c>
      <c r="P503" s="86">
        <v>1420</v>
      </c>
      <c r="Q503" s="86">
        <v>0</v>
      </c>
      <c r="R503" s="86">
        <v>0</v>
      </c>
      <c r="S503" s="86">
        <v>-2368</v>
      </c>
      <c r="T503" s="86">
        <v>0</v>
      </c>
      <c r="U503" s="86">
        <v>0</v>
      </c>
      <c r="V503" s="140">
        <v>0</v>
      </c>
      <c r="W503" s="86">
        <v>-237</v>
      </c>
      <c r="X503" s="86">
        <v>0</v>
      </c>
      <c r="Y503" s="86">
        <v>2131</v>
      </c>
      <c r="Z503" s="86">
        <v>0</v>
      </c>
      <c r="AA503" s="86">
        <v>0</v>
      </c>
      <c r="AB503" s="86">
        <v>-237</v>
      </c>
      <c r="AC503" s="86">
        <v>-237</v>
      </c>
      <c r="AD503" s="86">
        <v>-237</v>
      </c>
      <c r="AE503" s="86">
        <v>-237</v>
      </c>
      <c r="AF503" s="86">
        <v>-237</v>
      </c>
      <c r="AG503" s="86">
        <v>-946</v>
      </c>
      <c r="AH503" s="79">
        <v>10</v>
      </c>
      <c r="AI503" s="92">
        <f t="shared" si="7"/>
        <v>3067</v>
      </c>
    </row>
    <row r="504" spans="1:35">
      <c r="A504" s="51" t="s">
        <v>639</v>
      </c>
      <c r="B504" s="86">
        <v>0</v>
      </c>
      <c r="C504" s="86">
        <v>0</v>
      </c>
      <c r="D504" s="86">
        <v>12</v>
      </c>
      <c r="E504" s="85">
        <v>14</v>
      </c>
      <c r="F504" s="86">
        <v>45386</v>
      </c>
      <c r="G504" s="86">
        <v>43447</v>
      </c>
      <c r="H504" s="86">
        <v>4611</v>
      </c>
      <c r="I504" s="86">
        <v>436.72</v>
      </c>
      <c r="J504" s="86">
        <v>-2672</v>
      </c>
      <c r="K504" s="86">
        <v>50004</v>
      </c>
      <c r="L504" s="86">
        <v>41145</v>
      </c>
      <c r="M504" s="86">
        <v>38938</v>
      </c>
      <c r="N504" s="86">
        <v>53398</v>
      </c>
      <c r="O504" s="86">
        <v>3516</v>
      </c>
      <c r="P504" s="86">
        <v>1371</v>
      </c>
      <c r="Q504" s="86">
        <v>0</v>
      </c>
      <c r="R504" s="86">
        <v>0</v>
      </c>
      <c r="S504" s="86">
        <v>-2948</v>
      </c>
      <c r="T504" s="86">
        <v>0</v>
      </c>
      <c r="U504" s="86">
        <v>0</v>
      </c>
      <c r="V504" s="140">
        <v>0</v>
      </c>
      <c r="W504" s="86">
        <v>-276</v>
      </c>
      <c r="X504" s="86">
        <v>0</v>
      </c>
      <c r="Y504" s="86">
        <v>2672</v>
      </c>
      <c r="Z504" s="86">
        <v>0</v>
      </c>
      <c r="AA504" s="86">
        <v>0</v>
      </c>
      <c r="AB504" s="86">
        <v>-276</v>
      </c>
      <c r="AC504" s="86">
        <v>-276</v>
      </c>
      <c r="AD504" s="86">
        <v>-276</v>
      </c>
      <c r="AE504" s="86">
        <v>-276</v>
      </c>
      <c r="AF504" s="86">
        <v>-276</v>
      </c>
      <c r="AG504" s="86">
        <v>-1292</v>
      </c>
      <c r="AH504" s="79">
        <v>10.7</v>
      </c>
      <c r="AI504" s="92">
        <f t="shared" si="7"/>
        <v>1939</v>
      </c>
    </row>
    <row r="505" spans="1:35">
      <c r="A505" s="51" t="s">
        <v>640</v>
      </c>
      <c r="B505" s="86">
        <v>0</v>
      </c>
      <c r="C505" s="86">
        <v>0</v>
      </c>
      <c r="D505" s="86">
        <v>43</v>
      </c>
      <c r="E505" s="85">
        <v>47</v>
      </c>
      <c r="F505" s="86">
        <v>127768</v>
      </c>
      <c r="G505" s="86">
        <v>116315</v>
      </c>
      <c r="H505" s="86">
        <v>16007</v>
      </c>
      <c r="I505" s="86">
        <v>1007.5400000000004</v>
      </c>
      <c r="J505" s="86">
        <v>-4554</v>
      </c>
      <c r="K505" s="86">
        <v>135704</v>
      </c>
      <c r="L505" s="86">
        <v>119840</v>
      </c>
      <c r="M505" s="86">
        <v>113922</v>
      </c>
      <c r="N505" s="86">
        <v>144006</v>
      </c>
      <c r="O505" s="86">
        <v>12768</v>
      </c>
      <c r="P505" s="86">
        <v>3769</v>
      </c>
      <c r="Q505" s="86">
        <v>0</v>
      </c>
      <c r="R505" s="86">
        <v>0</v>
      </c>
      <c r="S505" s="86">
        <v>-5084</v>
      </c>
      <c r="T505" s="86">
        <v>0</v>
      </c>
      <c r="U505" s="86">
        <v>0</v>
      </c>
      <c r="V505" s="140">
        <v>0</v>
      </c>
      <c r="W505" s="86">
        <v>-530</v>
      </c>
      <c r="X505" s="86">
        <v>0</v>
      </c>
      <c r="Y505" s="86">
        <v>4554</v>
      </c>
      <c r="Z505" s="86">
        <v>0</v>
      </c>
      <c r="AA505" s="86">
        <v>0</v>
      </c>
      <c r="AB505" s="86">
        <v>-530</v>
      </c>
      <c r="AC505" s="86">
        <v>-530</v>
      </c>
      <c r="AD505" s="86">
        <v>-530</v>
      </c>
      <c r="AE505" s="86">
        <v>-530</v>
      </c>
      <c r="AF505" s="86">
        <v>-530</v>
      </c>
      <c r="AG505" s="86">
        <v>-1904</v>
      </c>
      <c r="AH505" s="79">
        <v>9.6</v>
      </c>
      <c r="AI505" s="92">
        <f t="shared" si="7"/>
        <v>11453</v>
      </c>
    </row>
    <row r="506" spans="1:35">
      <c r="A506" s="51" t="s">
        <v>641</v>
      </c>
      <c r="B506" s="86">
        <v>0</v>
      </c>
      <c r="C506" s="86">
        <v>0</v>
      </c>
      <c r="D506" s="86">
        <v>16</v>
      </c>
      <c r="E506" s="85">
        <v>18</v>
      </c>
      <c r="F506" s="86">
        <v>40995</v>
      </c>
      <c r="G506" s="86">
        <v>38359</v>
      </c>
      <c r="H506" s="86">
        <v>5051</v>
      </c>
      <c r="I506" s="86">
        <v>310.29000000000019</v>
      </c>
      <c r="J506" s="86">
        <v>-2415</v>
      </c>
      <c r="K506" s="86">
        <v>45235</v>
      </c>
      <c r="L506" s="86">
        <v>37017</v>
      </c>
      <c r="M506" s="86">
        <v>34859</v>
      </c>
      <c r="N506" s="86">
        <v>48513</v>
      </c>
      <c r="O506" s="86">
        <v>4050</v>
      </c>
      <c r="P506" s="86">
        <v>1238</v>
      </c>
      <c r="Q506" s="86">
        <v>0</v>
      </c>
      <c r="R506" s="86">
        <v>0</v>
      </c>
      <c r="S506" s="86">
        <v>-2652</v>
      </c>
      <c r="T506" s="86">
        <v>0</v>
      </c>
      <c r="U506" s="86">
        <v>0</v>
      </c>
      <c r="V506" s="140">
        <v>0</v>
      </c>
      <c r="W506" s="86">
        <v>-237</v>
      </c>
      <c r="X506" s="86">
        <v>0</v>
      </c>
      <c r="Y506" s="86">
        <v>2415</v>
      </c>
      <c r="Z506" s="86">
        <v>0</v>
      </c>
      <c r="AA506" s="86">
        <v>0</v>
      </c>
      <c r="AB506" s="86">
        <v>-237</v>
      </c>
      <c r="AC506" s="86">
        <v>-237</v>
      </c>
      <c r="AD506" s="86">
        <v>-237</v>
      </c>
      <c r="AE506" s="86">
        <v>-237</v>
      </c>
      <c r="AF506" s="86">
        <v>-237</v>
      </c>
      <c r="AG506" s="86">
        <v>-1230</v>
      </c>
      <c r="AH506" s="79">
        <v>11.2</v>
      </c>
      <c r="AI506" s="92">
        <f t="shared" si="7"/>
        <v>2636</v>
      </c>
    </row>
    <row r="507" spans="1:35">
      <c r="A507" s="51" t="s">
        <v>642</v>
      </c>
      <c r="B507" s="86">
        <v>0</v>
      </c>
      <c r="C507" s="86">
        <v>0</v>
      </c>
      <c r="D507" s="86">
        <v>28</v>
      </c>
      <c r="E507" s="85">
        <v>32</v>
      </c>
      <c r="F507" s="86">
        <v>100896</v>
      </c>
      <c r="G507" s="86">
        <v>94066</v>
      </c>
      <c r="H507" s="86">
        <v>10598</v>
      </c>
      <c r="I507" s="86">
        <v>951.23</v>
      </c>
      <c r="J507" s="86">
        <v>-3768</v>
      </c>
      <c r="K507" s="86">
        <v>107603</v>
      </c>
      <c r="L507" s="86">
        <v>94360</v>
      </c>
      <c r="M507" s="86">
        <v>90041</v>
      </c>
      <c r="N507" s="86">
        <v>113579</v>
      </c>
      <c r="O507" s="86">
        <v>8130</v>
      </c>
      <c r="P507" s="86">
        <v>2984</v>
      </c>
      <c r="Q507" s="86">
        <v>0</v>
      </c>
      <c r="R507" s="86">
        <v>0</v>
      </c>
      <c r="S507" s="86">
        <v>-4284</v>
      </c>
      <c r="T507" s="86">
        <v>0</v>
      </c>
      <c r="U507" s="86">
        <v>0</v>
      </c>
      <c r="V507" s="140">
        <v>0</v>
      </c>
      <c r="W507" s="86">
        <v>-516</v>
      </c>
      <c r="X507" s="86">
        <v>0</v>
      </c>
      <c r="Y507" s="86">
        <v>3768</v>
      </c>
      <c r="Z507" s="86">
        <v>0</v>
      </c>
      <c r="AA507" s="86">
        <v>0</v>
      </c>
      <c r="AB507" s="86">
        <v>-516</v>
      </c>
      <c r="AC507" s="86">
        <v>-516</v>
      </c>
      <c r="AD507" s="86">
        <v>-516</v>
      </c>
      <c r="AE507" s="86">
        <v>-516</v>
      </c>
      <c r="AF507" s="86">
        <v>-516</v>
      </c>
      <c r="AG507" s="86">
        <v>-1188</v>
      </c>
      <c r="AH507" s="79">
        <v>8.3000000000000007</v>
      </c>
      <c r="AI507" s="92">
        <f t="shared" si="7"/>
        <v>6830</v>
      </c>
    </row>
    <row r="508" spans="1:35">
      <c r="A508" s="51" t="s">
        <v>643</v>
      </c>
      <c r="B508" s="86">
        <v>0</v>
      </c>
      <c r="C508" s="86">
        <v>0</v>
      </c>
      <c r="D508" s="86">
        <v>16</v>
      </c>
      <c r="E508" s="85">
        <v>16</v>
      </c>
      <c r="F508" s="86">
        <v>58479</v>
      </c>
      <c r="G508" s="86">
        <v>55701</v>
      </c>
      <c r="H508" s="86">
        <v>5702</v>
      </c>
      <c r="I508" s="86">
        <v>89.549999999999955</v>
      </c>
      <c r="J508" s="86">
        <v>-2924</v>
      </c>
      <c r="K508" s="86">
        <v>63521</v>
      </c>
      <c r="L508" s="86">
        <v>53637</v>
      </c>
      <c r="M508" s="86">
        <v>50891</v>
      </c>
      <c r="N508" s="86">
        <v>67447</v>
      </c>
      <c r="O508" s="86">
        <v>4290</v>
      </c>
      <c r="P508" s="86">
        <v>1752</v>
      </c>
      <c r="Q508" s="86">
        <v>0</v>
      </c>
      <c r="R508" s="86">
        <v>0</v>
      </c>
      <c r="S508" s="86">
        <v>-3264</v>
      </c>
      <c r="T508" s="86">
        <v>0</v>
      </c>
      <c r="U508" s="86">
        <v>0</v>
      </c>
      <c r="V508" s="140">
        <v>0</v>
      </c>
      <c r="W508" s="86">
        <v>-340</v>
      </c>
      <c r="X508" s="86">
        <v>0</v>
      </c>
      <c r="Y508" s="86">
        <v>2924</v>
      </c>
      <c r="Z508" s="86">
        <v>0</v>
      </c>
      <c r="AA508" s="86">
        <v>0</v>
      </c>
      <c r="AB508" s="86">
        <v>-340</v>
      </c>
      <c r="AC508" s="86">
        <v>-340</v>
      </c>
      <c r="AD508" s="86">
        <v>-340</v>
      </c>
      <c r="AE508" s="86">
        <v>-340</v>
      </c>
      <c r="AF508" s="86">
        <v>-340</v>
      </c>
      <c r="AG508" s="86">
        <v>-1224</v>
      </c>
      <c r="AH508" s="79">
        <v>9.6</v>
      </c>
      <c r="AI508" s="92">
        <f t="shared" si="7"/>
        <v>2778</v>
      </c>
    </row>
    <row r="509" spans="1:35">
      <c r="A509" s="51" t="s">
        <v>644</v>
      </c>
      <c r="B509" s="86">
        <v>0</v>
      </c>
      <c r="C509" s="86">
        <v>0</v>
      </c>
      <c r="D509" s="86">
        <v>0</v>
      </c>
      <c r="E509" s="85">
        <v>0</v>
      </c>
      <c r="F509" s="86">
        <v>0</v>
      </c>
      <c r="G509" s="86">
        <v>0</v>
      </c>
      <c r="H509" s="86">
        <v>0</v>
      </c>
      <c r="I509" s="86">
        <v>0</v>
      </c>
      <c r="J509" s="86">
        <v>0</v>
      </c>
      <c r="K509" s="86">
        <v>0</v>
      </c>
      <c r="L509" s="86">
        <v>0</v>
      </c>
      <c r="M509" s="86">
        <v>0</v>
      </c>
      <c r="N509" s="86">
        <v>0</v>
      </c>
      <c r="O509" s="86">
        <v>0</v>
      </c>
      <c r="P509" s="86">
        <v>0</v>
      </c>
      <c r="Q509" s="86">
        <v>0</v>
      </c>
      <c r="R509" s="86">
        <v>0</v>
      </c>
      <c r="S509" s="86">
        <v>0</v>
      </c>
      <c r="T509" s="86">
        <v>0</v>
      </c>
      <c r="U509" s="86">
        <v>0</v>
      </c>
      <c r="V509" s="140">
        <v>0</v>
      </c>
      <c r="W509" s="86">
        <v>0</v>
      </c>
      <c r="X509" s="86">
        <v>0</v>
      </c>
      <c r="Y509" s="86">
        <v>0</v>
      </c>
      <c r="Z509" s="86">
        <v>0</v>
      </c>
      <c r="AA509" s="86">
        <v>0</v>
      </c>
      <c r="AB509" s="86">
        <v>0</v>
      </c>
      <c r="AC509" s="86">
        <v>0</v>
      </c>
      <c r="AD509" s="86">
        <v>0</v>
      </c>
      <c r="AE509" s="86">
        <v>0</v>
      </c>
      <c r="AF509" s="86">
        <v>0</v>
      </c>
      <c r="AG509" s="86">
        <v>0</v>
      </c>
      <c r="AH509" s="79">
        <v>1</v>
      </c>
      <c r="AI509" s="92">
        <f t="shared" si="7"/>
        <v>0</v>
      </c>
    </row>
    <row r="510" spans="1:35">
      <c r="A510" s="51" t="s">
        <v>645</v>
      </c>
      <c r="B510" s="86">
        <v>0</v>
      </c>
      <c r="C510" s="86">
        <v>0</v>
      </c>
      <c r="D510" s="86">
        <v>0</v>
      </c>
      <c r="E510" s="85">
        <v>0</v>
      </c>
      <c r="F510" s="86">
        <v>0</v>
      </c>
      <c r="G510" s="86">
        <v>0</v>
      </c>
      <c r="H510" s="86">
        <v>0</v>
      </c>
      <c r="I510" s="86">
        <v>0</v>
      </c>
      <c r="J510" s="86">
        <v>0</v>
      </c>
      <c r="K510" s="86">
        <v>0</v>
      </c>
      <c r="L510" s="86">
        <v>0</v>
      </c>
      <c r="M510" s="86">
        <v>0</v>
      </c>
      <c r="N510" s="86">
        <v>0</v>
      </c>
      <c r="O510" s="86">
        <v>0</v>
      </c>
      <c r="P510" s="86">
        <v>0</v>
      </c>
      <c r="Q510" s="86">
        <v>0</v>
      </c>
      <c r="R510" s="86">
        <v>0</v>
      </c>
      <c r="S510" s="86">
        <v>0</v>
      </c>
      <c r="T510" s="86">
        <v>0</v>
      </c>
      <c r="U510" s="86">
        <v>0</v>
      </c>
      <c r="V510" s="140">
        <v>0</v>
      </c>
      <c r="W510" s="86">
        <v>0</v>
      </c>
      <c r="X510" s="86">
        <v>0</v>
      </c>
      <c r="Y510" s="86">
        <v>0</v>
      </c>
      <c r="Z510" s="86">
        <v>0</v>
      </c>
      <c r="AA510" s="86">
        <v>0</v>
      </c>
      <c r="AB510" s="86">
        <v>0</v>
      </c>
      <c r="AC510" s="86">
        <v>0</v>
      </c>
      <c r="AD510" s="86">
        <v>0</v>
      </c>
      <c r="AE510" s="86">
        <v>0</v>
      </c>
      <c r="AF510" s="86">
        <v>0</v>
      </c>
      <c r="AG510" s="86">
        <v>0</v>
      </c>
      <c r="AH510" s="79">
        <v>1</v>
      </c>
      <c r="AI510" s="92">
        <f t="shared" si="7"/>
        <v>0</v>
      </c>
    </row>
    <row r="511" spans="1:35">
      <c r="A511" s="51" t="s">
        <v>646</v>
      </c>
      <c r="B511" s="86">
        <v>0</v>
      </c>
      <c r="C511" s="86">
        <v>0</v>
      </c>
      <c r="D511" s="86">
        <v>26</v>
      </c>
      <c r="E511" s="85">
        <v>30</v>
      </c>
      <c r="F511" s="86">
        <v>39102</v>
      </c>
      <c r="G511" s="86">
        <v>32427</v>
      </c>
      <c r="H511" s="86">
        <v>7992</v>
      </c>
      <c r="I511" s="86">
        <v>562.11999999999966</v>
      </c>
      <c r="J511" s="86">
        <v>-1317</v>
      </c>
      <c r="K511" s="86">
        <v>41308</v>
      </c>
      <c r="L511" s="86">
        <v>36961</v>
      </c>
      <c r="M511" s="86">
        <v>35334</v>
      </c>
      <c r="N511" s="86">
        <v>43425</v>
      </c>
      <c r="O511" s="86">
        <v>6991</v>
      </c>
      <c r="P511" s="86">
        <v>1151</v>
      </c>
      <c r="Q511" s="86">
        <v>0</v>
      </c>
      <c r="R511" s="86">
        <v>0</v>
      </c>
      <c r="S511" s="86">
        <v>-1467</v>
      </c>
      <c r="T511" s="86">
        <v>0</v>
      </c>
      <c r="U511" s="86">
        <v>0</v>
      </c>
      <c r="V511" s="140">
        <v>0</v>
      </c>
      <c r="W511" s="86">
        <v>-150</v>
      </c>
      <c r="X511" s="86">
        <v>0</v>
      </c>
      <c r="Y511" s="86">
        <v>1317</v>
      </c>
      <c r="Z511" s="86">
        <v>0</v>
      </c>
      <c r="AA511" s="86">
        <v>0</v>
      </c>
      <c r="AB511" s="86">
        <v>-150</v>
      </c>
      <c r="AC511" s="86">
        <v>-150</v>
      </c>
      <c r="AD511" s="86">
        <v>-150</v>
      </c>
      <c r="AE511" s="86">
        <v>-150</v>
      </c>
      <c r="AF511" s="86">
        <v>-150</v>
      </c>
      <c r="AG511" s="86">
        <v>-567</v>
      </c>
      <c r="AH511" s="79">
        <v>9.8000000000000007</v>
      </c>
      <c r="AI511" s="92">
        <f t="shared" si="7"/>
        <v>6675</v>
      </c>
    </row>
    <row r="512" spans="1:35">
      <c r="A512" s="51" t="s">
        <v>647</v>
      </c>
      <c r="B512" s="86">
        <v>0</v>
      </c>
      <c r="C512" s="86">
        <v>0</v>
      </c>
      <c r="D512" s="86">
        <v>8</v>
      </c>
      <c r="E512" s="85">
        <v>8</v>
      </c>
      <c r="F512" s="86">
        <v>14895</v>
      </c>
      <c r="G512" s="86">
        <v>13105</v>
      </c>
      <c r="H512" s="86">
        <v>2434</v>
      </c>
      <c r="I512" s="86">
        <v>338.38000000000022</v>
      </c>
      <c r="J512" s="86">
        <v>-644</v>
      </c>
      <c r="K512" s="86">
        <v>16070</v>
      </c>
      <c r="L512" s="86">
        <v>13839</v>
      </c>
      <c r="M512" s="86">
        <v>13262</v>
      </c>
      <c r="N512" s="86">
        <v>16885</v>
      </c>
      <c r="O512" s="86">
        <v>2076</v>
      </c>
      <c r="P512" s="86">
        <v>443</v>
      </c>
      <c r="Q512" s="86">
        <v>0</v>
      </c>
      <c r="R512" s="86">
        <v>0</v>
      </c>
      <c r="S512" s="86">
        <v>-729</v>
      </c>
      <c r="T512" s="86">
        <v>0</v>
      </c>
      <c r="U512" s="86">
        <v>0</v>
      </c>
      <c r="V512" s="140">
        <v>0</v>
      </c>
      <c r="W512" s="86">
        <v>-85</v>
      </c>
      <c r="X512" s="86">
        <v>0</v>
      </c>
      <c r="Y512" s="86">
        <v>644</v>
      </c>
      <c r="Z512" s="86">
        <v>0</v>
      </c>
      <c r="AA512" s="86">
        <v>0</v>
      </c>
      <c r="AB512" s="86">
        <v>-85</v>
      </c>
      <c r="AC512" s="86">
        <v>-85</v>
      </c>
      <c r="AD512" s="86">
        <v>-85</v>
      </c>
      <c r="AE512" s="86">
        <v>-85</v>
      </c>
      <c r="AF512" s="86">
        <v>-85</v>
      </c>
      <c r="AG512" s="86">
        <v>-219</v>
      </c>
      <c r="AH512" s="79">
        <v>8.6</v>
      </c>
      <c r="AI512" s="92">
        <f t="shared" si="7"/>
        <v>1790</v>
      </c>
    </row>
    <row r="513" spans="1:35">
      <c r="A513" s="51" t="s">
        <v>648</v>
      </c>
      <c r="B513" s="86">
        <v>0</v>
      </c>
      <c r="C513" s="86">
        <v>0</v>
      </c>
      <c r="D513" s="86">
        <v>15</v>
      </c>
      <c r="E513" s="85">
        <v>18</v>
      </c>
      <c r="F513" s="86">
        <v>35342</v>
      </c>
      <c r="G513" s="86">
        <v>32703</v>
      </c>
      <c r="H513" s="86">
        <v>4250</v>
      </c>
      <c r="I513" s="86">
        <v>127.27000000000004</v>
      </c>
      <c r="J513" s="86">
        <v>-1611</v>
      </c>
      <c r="K513" s="86">
        <v>38149</v>
      </c>
      <c r="L513" s="86">
        <v>32646</v>
      </c>
      <c r="M513" s="86">
        <v>31019</v>
      </c>
      <c r="N513" s="86">
        <v>40366</v>
      </c>
      <c r="O513" s="86">
        <v>3368</v>
      </c>
      <c r="P513" s="86">
        <v>1053</v>
      </c>
      <c r="Q513" s="86">
        <v>0</v>
      </c>
      <c r="R513" s="86">
        <v>0</v>
      </c>
      <c r="S513" s="86">
        <v>-1782</v>
      </c>
      <c r="T513" s="86">
        <v>0</v>
      </c>
      <c r="U513" s="86">
        <v>0</v>
      </c>
      <c r="V513" s="140">
        <v>0</v>
      </c>
      <c r="W513" s="86">
        <v>-171</v>
      </c>
      <c r="X513" s="86">
        <v>0</v>
      </c>
      <c r="Y513" s="86">
        <v>1611</v>
      </c>
      <c r="Z513" s="86">
        <v>0</v>
      </c>
      <c r="AA513" s="86">
        <v>0</v>
      </c>
      <c r="AB513" s="86">
        <v>-171</v>
      </c>
      <c r="AC513" s="86">
        <v>-171</v>
      </c>
      <c r="AD513" s="86">
        <v>-171</v>
      </c>
      <c r="AE513" s="86">
        <v>-171</v>
      </c>
      <c r="AF513" s="86">
        <v>-171</v>
      </c>
      <c r="AG513" s="86">
        <v>-756</v>
      </c>
      <c r="AH513" s="79">
        <v>10.4</v>
      </c>
      <c r="AI513" s="92">
        <f t="shared" si="7"/>
        <v>2639</v>
      </c>
    </row>
    <row r="514" spans="1:35">
      <c r="A514" s="51" t="s">
        <v>649</v>
      </c>
      <c r="B514" s="86">
        <v>0</v>
      </c>
      <c r="C514" s="86">
        <v>0</v>
      </c>
      <c r="D514" s="86">
        <v>3</v>
      </c>
      <c r="E514" s="85">
        <v>4</v>
      </c>
      <c r="F514" s="86">
        <v>4974</v>
      </c>
      <c r="G514" s="86">
        <v>4445</v>
      </c>
      <c r="H514" s="86">
        <v>580</v>
      </c>
      <c r="I514" s="86">
        <v>90.69</v>
      </c>
      <c r="J514" s="86">
        <v>-51</v>
      </c>
      <c r="K514" s="86">
        <v>5076</v>
      </c>
      <c r="L514" s="86">
        <v>4869</v>
      </c>
      <c r="M514" s="86">
        <v>4740</v>
      </c>
      <c r="N514" s="86">
        <v>5218</v>
      </c>
      <c r="O514" s="86">
        <v>454</v>
      </c>
      <c r="P514" s="86">
        <v>143</v>
      </c>
      <c r="Q514" s="86">
        <v>0</v>
      </c>
      <c r="R514" s="86">
        <v>0</v>
      </c>
      <c r="S514" s="86">
        <v>-68</v>
      </c>
      <c r="T514" s="86">
        <v>0</v>
      </c>
      <c r="U514" s="86">
        <v>0</v>
      </c>
      <c r="V514" s="140">
        <v>0</v>
      </c>
      <c r="W514" s="86">
        <v>-17</v>
      </c>
      <c r="X514" s="86">
        <v>0</v>
      </c>
      <c r="Y514" s="86">
        <v>51</v>
      </c>
      <c r="Z514" s="86">
        <v>0</v>
      </c>
      <c r="AA514" s="86">
        <v>0</v>
      </c>
      <c r="AB514" s="86">
        <v>-17</v>
      </c>
      <c r="AC514" s="86">
        <v>-17</v>
      </c>
      <c r="AD514" s="86">
        <v>-17</v>
      </c>
      <c r="AE514" s="86">
        <v>0</v>
      </c>
      <c r="AF514" s="86">
        <v>0</v>
      </c>
      <c r="AG514" s="86">
        <v>0</v>
      </c>
      <c r="AH514" s="79">
        <v>4.0999999999999996</v>
      </c>
      <c r="AI514" s="92">
        <f t="shared" si="7"/>
        <v>529</v>
      </c>
    </row>
    <row r="515" spans="1:35">
      <c r="A515" s="51" t="s">
        <v>650</v>
      </c>
      <c r="B515" s="86">
        <v>0</v>
      </c>
      <c r="C515" s="86">
        <v>0</v>
      </c>
      <c r="D515" s="86">
        <v>2</v>
      </c>
      <c r="E515" s="85">
        <v>3</v>
      </c>
      <c r="F515" s="86">
        <v>2629</v>
      </c>
      <c r="G515" s="86">
        <v>2105</v>
      </c>
      <c r="H515" s="86">
        <v>528</v>
      </c>
      <c r="I515" s="86">
        <v>212.73999999999995</v>
      </c>
      <c r="J515" s="86">
        <v>-4</v>
      </c>
      <c r="K515" s="86">
        <v>2633</v>
      </c>
      <c r="L515" s="86">
        <v>2623</v>
      </c>
      <c r="M515" s="86">
        <v>2541</v>
      </c>
      <c r="N515" s="86">
        <v>2722</v>
      </c>
      <c r="O515" s="86">
        <v>455</v>
      </c>
      <c r="P515" s="86">
        <v>75</v>
      </c>
      <c r="Q515" s="86">
        <v>0</v>
      </c>
      <c r="R515" s="86">
        <v>0</v>
      </c>
      <c r="S515" s="86">
        <v>-6</v>
      </c>
      <c r="T515" s="86">
        <v>0</v>
      </c>
      <c r="U515" s="86">
        <v>0</v>
      </c>
      <c r="V515" s="140">
        <v>0</v>
      </c>
      <c r="W515" s="86">
        <v>-2</v>
      </c>
      <c r="X515" s="86">
        <v>0</v>
      </c>
      <c r="Y515" s="86">
        <v>4</v>
      </c>
      <c r="Z515" s="86">
        <v>0</v>
      </c>
      <c r="AA515" s="86">
        <v>0</v>
      </c>
      <c r="AB515" s="86">
        <v>-2</v>
      </c>
      <c r="AC515" s="86">
        <v>-2</v>
      </c>
      <c r="AD515" s="86">
        <v>0</v>
      </c>
      <c r="AE515" s="86">
        <v>0</v>
      </c>
      <c r="AF515" s="86">
        <v>0</v>
      </c>
      <c r="AG515" s="86">
        <v>0</v>
      </c>
      <c r="AH515" s="79">
        <v>2.8</v>
      </c>
      <c r="AI515" s="92">
        <f t="shared" si="7"/>
        <v>524</v>
      </c>
    </row>
    <row r="516" spans="1:35">
      <c r="A516" s="51" t="s">
        <v>651</v>
      </c>
      <c r="B516" s="86">
        <v>0</v>
      </c>
      <c r="C516" s="86">
        <v>0</v>
      </c>
      <c r="D516" s="86">
        <v>9</v>
      </c>
      <c r="E516" s="85">
        <v>9</v>
      </c>
      <c r="F516" s="86">
        <v>27492</v>
      </c>
      <c r="G516" s="86">
        <v>26381</v>
      </c>
      <c r="H516" s="86">
        <v>2311</v>
      </c>
      <c r="I516" s="86">
        <v>112.28000000000009</v>
      </c>
      <c r="J516" s="86">
        <v>-1200</v>
      </c>
      <c r="K516" s="86">
        <v>29577</v>
      </c>
      <c r="L516" s="86">
        <v>25489</v>
      </c>
      <c r="M516" s="86">
        <v>24331</v>
      </c>
      <c r="N516" s="86">
        <v>31177</v>
      </c>
      <c r="O516" s="86">
        <v>1638</v>
      </c>
      <c r="P516" s="86">
        <v>818</v>
      </c>
      <c r="Q516" s="86">
        <v>0</v>
      </c>
      <c r="R516" s="86">
        <v>0</v>
      </c>
      <c r="S516" s="86">
        <v>-1345</v>
      </c>
      <c r="T516" s="86">
        <v>0</v>
      </c>
      <c r="U516" s="86">
        <v>0</v>
      </c>
      <c r="V516" s="140">
        <v>0</v>
      </c>
      <c r="W516" s="86">
        <v>-145</v>
      </c>
      <c r="X516" s="86">
        <v>0</v>
      </c>
      <c r="Y516" s="86">
        <v>1200</v>
      </c>
      <c r="Z516" s="86">
        <v>0</v>
      </c>
      <c r="AA516" s="86">
        <v>0</v>
      </c>
      <c r="AB516" s="86">
        <v>-145</v>
      </c>
      <c r="AC516" s="86">
        <v>-145</v>
      </c>
      <c r="AD516" s="86">
        <v>-145</v>
      </c>
      <c r="AE516" s="86">
        <v>-145</v>
      </c>
      <c r="AF516" s="86">
        <v>-145</v>
      </c>
      <c r="AG516" s="86">
        <v>-475</v>
      </c>
      <c r="AH516" s="79">
        <v>9.3000000000000007</v>
      </c>
      <c r="AI516" s="92">
        <f t="shared" si="7"/>
        <v>1111</v>
      </c>
    </row>
    <row r="517" spans="1:35">
      <c r="A517" s="51" t="s">
        <v>652</v>
      </c>
      <c r="B517" s="86">
        <v>0</v>
      </c>
      <c r="C517" s="86">
        <v>0</v>
      </c>
      <c r="D517" s="86">
        <v>0</v>
      </c>
      <c r="E517" s="85">
        <v>0</v>
      </c>
      <c r="F517" s="86">
        <v>0</v>
      </c>
      <c r="G517" s="86">
        <v>0</v>
      </c>
      <c r="H517" s="86">
        <v>0</v>
      </c>
      <c r="I517" s="86">
        <v>0</v>
      </c>
      <c r="J517" s="86">
        <v>0</v>
      </c>
      <c r="K517" s="86">
        <v>0</v>
      </c>
      <c r="L517" s="86">
        <v>0</v>
      </c>
      <c r="M517" s="86">
        <v>0</v>
      </c>
      <c r="N517" s="86">
        <v>0</v>
      </c>
      <c r="O517" s="86">
        <v>0</v>
      </c>
      <c r="P517" s="86">
        <v>0</v>
      </c>
      <c r="Q517" s="86">
        <v>0</v>
      </c>
      <c r="R517" s="86">
        <v>0</v>
      </c>
      <c r="S517" s="86">
        <v>0</v>
      </c>
      <c r="T517" s="86">
        <v>0</v>
      </c>
      <c r="U517" s="86">
        <v>0</v>
      </c>
      <c r="V517" s="140">
        <v>0</v>
      </c>
      <c r="W517" s="86">
        <v>0</v>
      </c>
      <c r="X517" s="86">
        <v>0</v>
      </c>
      <c r="Y517" s="86">
        <v>0</v>
      </c>
      <c r="Z517" s="86">
        <v>0</v>
      </c>
      <c r="AA517" s="86">
        <v>0</v>
      </c>
      <c r="AB517" s="86">
        <v>0</v>
      </c>
      <c r="AC517" s="86">
        <v>0</v>
      </c>
      <c r="AD517" s="86">
        <v>0</v>
      </c>
      <c r="AE517" s="86">
        <v>0</v>
      </c>
      <c r="AF517" s="86">
        <v>0</v>
      </c>
      <c r="AG517" s="86">
        <v>0</v>
      </c>
      <c r="AH517" s="79">
        <v>1</v>
      </c>
      <c r="AI517" s="92">
        <f t="shared" ref="AI517:AI580" si="8">O517+P517+Q517+R517+S517-T517</f>
        <v>0</v>
      </c>
    </row>
    <row r="518" spans="1:35">
      <c r="A518" s="51" t="s">
        <v>653</v>
      </c>
      <c r="B518" s="86">
        <v>0</v>
      </c>
      <c r="C518" s="86">
        <v>0</v>
      </c>
      <c r="D518" s="86">
        <v>0</v>
      </c>
      <c r="E518" s="85">
        <v>0</v>
      </c>
      <c r="F518" s="86">
        <v>0</v>
      </c>
      <c r="G518" s="86">
        <v>0</v>
      </c>
      <c r="H518" s="86">
        <v>0</v>
      </c>
      <c r="I518" s="86">
        <v>0</v>
      </c>
      <c r="J518" s="86">
        <v>0</v>
      </c>
      <c r="K518" s="86">
        <v>0</v>
      </c>
      <c r="L518" s="86">
        <v>0</v>
      </c>
      <c r="M518" s="86">
        <v>0</v>
      </c>
      <c r="N518" s="86">
        <v>0</v>
      </c>
      <c r="O518" s="86">
        <v>0</v>
      </c>
      <c r="P518" s="86">
        <v>0</v>
      </c>
      <c r="Q518" s="86">
        <v>0</v>
      </c>
      <c r="R518" s="86">
        <v>0</v>
      </c>
      <c r="S518" s="86">
        <v>0</v>
      </c>
      <c r="T518" s="86">
        <v>0</v>
      </c>
      <c r="U518" s="86">
        <v>0</v>
      </c>
      <c r="V518" s="140">
        <v>0</v>
      </c>
      <c r="W518" s="86">
        <v>0</v>
      </c>
      <c r="X518" s="86">
        <v>0</v>
      </c>
      <c r="Y518" s="86">
        <v>0</v>
      </c>
      <c r="Z518" s="86">
        <v>0</v>
      </c>
      <c r="AA518" s="86">
        <v>0</v>
      </c>
      <c r="AB518" s="86">
        <v>0</v>
      </c>
      <c r="AC518" s="86">
        <v>0</v>
      </c>
      <c r="AD518" s="86">
        <v>0</v>
      </c>
      <c r="AE518" s="86">
        <v>0</v>
      </c>
      <c r="AF518" s="86">
        <v>0</v>
      </c>
      <c r="AG518" s="86">
        <v>0</v>
      </c>
      <c r="AH518" s="79">
        <v>1</v>
      </c>
      <c r="AI518" s="92">
        <f t="shared" si="8"/>
        <v>0</v>
      </c>
    </row>
    <row r="519" spans="1:35">
      <c r="A519" s="51" t="s">
        <v>654</v>
      </c>
      <c r="B519" s="86">
        <v>0</v>
      </c>
      <c r="C519" s="86">
        <v>0</v>
      </c>
      <c r="D519" s="86">
        <v>0</v>
      </c>
      <c r="E519" s="85">
        <v>0</v>
      </c>
      <c r="F519" s="86">
        <v>0</v>
      </c>
      <c r="G519" s="86">
        <v>0</v>
      </c>
      <c r="H519" s="86">
        <v>0</v>
      </c>
      <c r="I519" s="86">
        <v>0</v>
      </c>
      <c r="J519" s="86">
        <v>0</v>
      </c>
      <c r="K519" s="86">
        <v>0</v>
      </c>
      <c r="L519" s="86">
        <v>0</v>
      </c>
      <c r="M519" s="86">
        <v>0</v>
      </c>
      <c r="N519" s="86">
        <v>0</v>
      </c>
      <c r="O519" s="86">
        <v>0</v>
      </c>
      <c r="P519" s="86">
        <v>0</v>
      </c>
      <c r="Q519" s="86">
        <v>0</v>
      </c>
      <c r="R519" s="86">
        <v>0</v>
      </c>
      <c r="S519" s="86">
        <v>0</v>
      </c>
      <c r="T519" s="86">
        <v>0</v>
      </c>
      <c r="U519" s="86">
        <v>0</v>
      </c>
      <c r="V519" s="140">
        <v>0</v>
      </c>
      <c r="W519" s="86">
        <v>0</v>
      </c>
      <c r="X519" s="86">
        <v>0</v>
      </c>
      <c r="Y519" s="86">
        <v>0</v>
      </c>
      <c r="Z519" s="86">
        <v>0</v>
      </c>
      <c r="AA519" s="86">
        <v>0</v>
      </c>
      <c r="AB519" s="86">
        <v>0</v>
      </c>
      <c r="AC519" s="86">
        <v>0</v>
      </c>
      <c r="AD519" s="86">
        <v>0</v>
      </c>
      <c r="AE519" s="86">
        <v>0</v>
      </c>
      <c r="AF519" s="86">
        <v>0</v>
      </c>
      <c r="AG519" s="86">
        <v>0</v>
      </c>
      <c r="AH519" s="79">
        <v>1</v>
      </c>
      <c r="AI519" s="92">
        <f t="shared" si="8"/>
        <v>0</v>
      </c>
    </row>
    <row r="520" spans="1:35">
      <c r="A520" s="51" t="s">
        <v>655</v>
      </c>
      <c r="B520" s="86">
        <v>0</v>
      </c>
      <c r="C520" s="86">
        <v>0</v>
      </c>
      <c r="D520" s="86">
        <v>13</v>
      </c>
      <c r="E520" s="85">
        <v>14</v>
      </c>
      <c r="F520" s="86">
        <v>14896</v>
      </c>
      <c r="G520" s="86">
        <v>12764</v>
      </c>
      <c r="H520" s="86">
        <v>2963</v>
      </c>
      <c r="I520" s="86">
        <v>373.82000000000005</v>
      </c>
      <c r="J520" s="86">
        <v>-831</v>
      </c>
      <c r="K520" s="86">
        <v>16389</v>
      </c>
      <c r="L520" s="86">
        <v>13500</v>
      </c>
      <c r="M520" s="86">
        <v>12781</v>
      </c>
      <c r="N520" s="86">
        <v>17453</v>
      </c>
      <c r="O520" s="86">
        <v>2617</v>
      </c>
      <c r="P520" s="86">
        <v>449</v>
      </c>
      <c r="Q520" s="86">
        <v>0</v>
      </c>
      <c r="R520" s="86">
        <v>0</v>
      </c>
      <c r="S520" s="86">
        <v>-934</v>
      </c>
      <c r="T520" s="86">
        <v>0</v>
      </c>
      <c r="U520" s="86">
        <v>0</v>
      </c>
      <c r="V520" s="140">
        <v>0</v>
      </c>
      <c r="W520" s="86">
        <v>-103</v>
      </c>
      <c r="X520" s="86">
        <v>0</v>
      </c>
      <c r="Y520" s="86">
        <v>831</v>
      </c>
      <c r="Z520" s="86">
        <v>0</v>
      </c>
      <c r="AA520" s="86">
        <v>0</v>
      </c>
      <c r="AB520" s="86">
        <v>-103</v>
      </c>
      <c r="AC520" s="86">
        <v>-103</v>
      </c>
      <c r="AD520" s="86">
        <v>-103</v>
      </c>
      <c r="AE520" s="86">
        <v>-103</v>
      </c>
      <c r="AF520" s="86">
        <v>-103</v>
      </c>
      <c r="AG520" s="86">
        <v>-316</v>
      </c>
      <c r="AH520" s="79">
        <v>9.1</v>
      </c>
      <c r="AI520" s="92">
        <f t="shared" si="8"/>
        <v>2132</v>
      </c>
    </row>
    <row r="521" spans="1:35">
      <c r="A521" s="51" t="s">
        <v>656</v>
      </c>
      <c r="B521" s="86">
        <v>0</v>
      </c>
      <c r="C521" s="86">
        <v>0</v>
      </c>
      <c r="D521" s="86">
        <v>0</v>
      </c>
      <c r="E521" s="85">
        <v>0</v>
      </c>
      <c r="F521" s="86">
        <v>0</v>
      </c>
      <c r="G521" s="86">
        <v>0</v>
      </c>
      <c r="H521" s="86">
        <v>0</v>
      </c>
      <c r="I521" s="86">
        <v>0</v>
      </c>
      <c r="J521" s="86">
        <v>0</v>
      </c>
      <c r="K521" s="86">
        <v>0</v>
      </c>
      <c r="L521" s="86">
        <v>0</v>
      </c>
      <c r="M521" s="86">
        <v>0</v>
      </c>
      <c r="N521" s="86">
        <v>0</v>
      </c>
      <c r="O521" s="86">
        <v>0</v>
      </c>
      <c r="P521" s="86">
        <v>0</v>
      </c>
      <c r="Q521" s="86">
        <v>0</v>
      </c>
      <c r="R521" s="86">
        <v>0</v>
      </c>
      <c r="S521" s="86">
        <v>0</v>
      </c>
      <c r="T521" s="86">
        <v>0</v>
      </c>
      <c r="U521" s="86">
        <v>0</v>
      </c>
      <c r="V521" s="140">
        <v>0</v>
      </c>
      <c r="W521" s="86">
        <v>0</v>
      </c>
      <c r="X521" s="86">
        <v>0</v>
      </c>
      <c r="Y521" s="86">
        <v>0</v>
      </c>
      <c r="Z521" s="86">
        <v>0</v>
      </c>
      <c r="AA521" s="86">
        <v>0</v>
      </c>
      <c r="AB521" s="86">
        <v>0</v>
      </c>
      <c r="AC521" s="86">
        <v>0</v>
      </c>
      <c r="AD521" s="86">
        <v>0</v>
      </c>
      <c r="AE521" s="86">
        <v>0</v>
      </c>
      <c r="AF521" s="86">
        <v>0</v>
      </c>
      <c r="AG521" s="86">
        <v>0</v>
      </c>
      <c r="AH521" s="79">
        <v>1</v>
      </c>
      <c r="AI521" s="92">
        <f t="shared" si="8"/>
        <v>0</v>
      </c>
    </row>
    <row r="522" spans="1:35">
      <c r="A522" s="51" t="s">
        <v>657</v>
      </c>
      <c r="B522" s="86">
        <v>0</v>
      </c>
      <c r="C522" s="86">
        <v>0</v>
      </c>
      <c r="D522" s="86">
        <v>0</v>
      </c>
      <c r="E522" s="85">
        <v>0</v>
      </c>
      <c r="F522" s="86">
        <v>0</v>
      </c>
      <c r="G522" s="86">
        <v>0</v>
      </c>
      <c r="H522" s="86">
        <v>0</v>
      </c>
      <c r="I522" s="86">
        <v>0</v>
      </c>
      <c r="J522" s="86">
        <v>0</v>
      </c>
      <c r="K522" s="86">
        <v>0</v>
      </c>
      <c r="L522" s="86">
        <v>0</v>
      </c>
      <c r="M522" s="86">
        <v>0</v>
      </c>
      <c r="N522" s="86">
        <v>0</v>
      </c>
      <c r="O522" s="86">
        <v>0</v>
      </c>
      <c r="P522" s="86">
        <v>0</v>
      </c>
      <c r="Q522" s="86">
        <v>0</v>
      </c>
      <c r="R522" s="86">
        <v>0</v>
      </c>
      <c r="S522" s="86">
        <v>0</v>
      </c>
      <c r="T522" s="86">
        <v>0</v>
      </c>
      <c r="U522" s="86">
        <v>0</v>
      </c>
      <c r="V522" s="140">
        <v>0</v>
      </c>
      <c r="W522" s="86">
        <v>0</v>
      </c>
      <c r="X522" s="86">
        <v>0</v>
      </c>
      <c r="Y522" s="86">
        <v>0</v>
      </c>
      <c r="Z522" s="86">
        <v>0</v>
      </c>
      <c r="AA522" s="86">
        <v>0</v>
      </c>
      <c r="AB522" s="86">
        <v>0</v>
      </c>
      <c r="AC522" s="86">
        <v>0</v>
      </c>
      <c r="AD522" s="86">
        <v>0</v>
      </c>
      <c r="AE522" s="86">
        <v>0</v>
      </c>
      <c r="AF522" s="86">
        <v>0</v>
      </c>
      <c r="AG522" s="86">
        <v>0</v>
      </c>
      <c r="AH522" s="79">
        <v>1</v>
      </c>
      <c r="AI522" s="92">
        <f t="shared" si="8"/>
        <v>0</v>
      </c>
    </row>
    <row r="523" spans="1:35">
      <c r="A523" s="51" t="s">
        <v>658</v>
      </c>
      <c r="B523" s="86">
        <v>0</v>
      </c>
      <c r="C523" s="86">
        <v>0</v>
      </c>
      <c r="D523" s="86">
        <v>63</v>
      </c>
      <c r="E523" s="85">
        <v>70</v>
      </c>
      <c r="F523" s="86">
        <v>193358</v>
      </c>
      <c r="G523" s="86">
        <v>183248</v>
      </c>
      <c r="H523" s="86">
        <v>20287</v>
      </c>
      <c r="I523" s="86">
        <v>1227.7699999999986</v>
      </c>
      <c r="J523" s="86">
        <v>-10177</v>
      </c>
      <c r="K523" s="86">
        <v>211204</v>
      </c>
      <c r="L523" s="86">
        <v>176425</v>
      </c>
      <c r="M523" s="86">
        <v>166740</v>
      </c>
      <c r="N523" s="86">
        <v>225463</v>
      </c>
      <c r="O523" s="86">
        <v>15565</v>
      </c>
      <c r="P523" s="86">
        <v>5805</v>
      </c>
      <c r="Q523" s="86">
        <v>0</v>
      </c>
      <c r="R523" s="86">
        <v>0</v>
      </c>
      <c r="S523" s="86">
        <v>-11260</v>
      </c>
      <c r="T523" s="86">
        <v>0</v>
      </c>
      <c r="U523" s="86">
        <v>0</v>
      </c>
      <c r="V523" s="140">
        <v>0</v>
      </c>
      <c r="W523" s="86">
        <v>-1083</v>
      </c>
      <c r="X523" s="86">
        <v>0</v>
      </c>
      <c r="Y523" s="86">
        <v>10177</v>
      </c>
      <c r="Z523" s="86">
        <v>0</v>
      </c>
      <c r="AA523" s="86">
        <v>0</v>
      </c>
      <c r="AB523" s="86">
        <v>-1083</v>
      </c>
      <c r="AC523" s="86">
        <v>-1083</v>
      </c>
      <c r="AD523" s="86">
        <v>-1083</v>
      </c>
      <c r="AE523" s="86">
        <v>-1083</v>
      </c>
      <c r="AF523" s="86">
        <v>-1083</v>
      </c>
      <c r="AG523" s="86">
        <v>-4762</v>
      </c>
      <c r="AH523" s="79">
        <v>10.4</v>
      </c>
      <c r="AI523" s="92">
        <f t="shared" si="8"/>
        <v>10110</v>
      </c>
    </row>
    <row r="524" spans="1:35">
      <c r="A524" s="51" t="s">
        <v>659</v>
      </c>
      <c r="B524" s="86">
        <v>0</v>
      </c>
      <c r="C524" s="86">
        <v>0</v>
      </c>
      <c r="D524" s="86">
        <v>0</v>
      </c>
      <c r="E524" s="85">
        <v>0</v>
      </c>
      <c r="F524" s="86">
        <v>0</v>
      </c>
      <c r="G524" s="86">
        <v>0</v>
      </c>
      <c r="H524" s="86">
        <v>0</v>
      </c>
      <c r="I524" s="86">
        <v>0</v>
      </c>
      <c r="J524" s="86">
        <v>0</v>
      </c>
      <c r="K524" s="86">
        <v>0</v>
      </c>
      <c r="L524" s="86">
        <v>0</v>
      </c>
      <c r="M524" s="86">
        <v>0</v>
      </c>
      <c r="N524" s="86">
        <v>0</v>
      </c>
      <c r="O524" s="86">
        <v>0</v>
      </c>
      <c r="P524" s="86">
        <v>0</v>
      </c>
      <c r="Q524" s="86">
        <v>0</v>
      </c>
      <c r="R524" s="86">
        <v>0</v>
      </c>
      <c r="S524" s="86">
        <v>0</v>
      </c>
      <c r="T524" s="86">
        <v>0</v>
      </c>
      <c r="U524" s="86">
        <v>0</v>
      </c>
      <c r="V524" s="140">
        <v>0</v>
      </c>
      <c r="W524" s="86">
        <v>0</v>
      </c>
      <c r="X524" s="86">
        <v>0</v>
      </c>
      <c r="Y524" s="86">
        <v>0</v>
      </c>
      <c r="Z524" s="86">
        <v>0</v>
      </c>
      <c r="AA524" s="86">
        <v>0</v>
      </c>
      <c r="AB524" s="86">
        <v>0</v>
      </c>
      <c r="AC524" s="86">
        <v>0</v>
      </c>
      <c r="AD524" s="86">
        <v>0</v>
      </c>
      <c r="AE524" s="86">
        <v>0</v>
      </c>
      <c r="AF524" s="86">
        <v>0</v>
      </c>
      <c r="AG524" s="86">
        <v>0</v>
      </c>
      <c r="AH524" s="79">
        <v>1</v>
      </c>
      <c r="AI524" s="92">
        <f t="shared" si="8"/>
        <v>0</v>
      </c>
    </row>
    <row r="525" spans="1:35">
      <c r="A525" s="51" t="s">
        <v>660</v>
      </c>
      <c r="B525" s="86">
        <v>0</v>
      </c>
      <c r="C525" s="86">
        <v>0</v>
      </c>
      <c r="D525" s="86">
        <v>2</v>
      </c>
      <c r="E525" s="85">
        <v>3</v>
      </c>
      <c r="F525" s="86">
        <v>4239</v>
      </c>
      <c r="G525" s="86">
        <v>3436</v>
      </c>
      <c r="H525" s="86">
        <v>926</v>
      </c>
      <c r="I525" s="86">
        <v>2.9199999999999982</v>
      </c>
      <c r="J525" s="86">
        <v>-123</v>
      </c>
      <c r="K525" s="86">
        <v>4446</v>
      </c>
      <c r="L525" s="86">
        <v>4044</v>
      </c>
      <c r="M525" s="86">
        <v>3899</v>
      </c>
      <c r="N525" s="86">
        <v>4621</v>
      </c>
      <c r="O525" s="86">
        <v>823</v>
      </c>
      <c r="P525" s="86">
        <v>124</v>
      </c>
      <c r="Q525" s="86">
        <v>0</v>
      </c>
      <c r="R525" s="86">
        <v>0</v>
      </c>
      <c r="S525" s="86">
        <v>-144</v>
      </c>
      <c r="T525" s="86">
        <v>0</v>
      </c>
      <c r="U525" s="86">
        <v>0</v>
      </c>
      <c r="V525" s="140">
        <v>0</v>
      </c>
      <c r="W525" s="86">
        <v>-21</v>
      </c>
      <c r="X525" s="86">
        <v>0</v>
      </c>
      <c r="Y525" s="86">
        <v>123</v>
      </c>
      <c r="Z525" s="86">
        <v>0</v>
      </c>
      <c r="AA525" s="86">
        <v>0</v>
      </c>
      <c r="AB525" s="86">
        <v>-21</v>
      </c>
      <c r="AC525" s="86">
        <v>-21</v>
      </c>
      <c r="AD525" s="86">
        <v>-21</v>
      </c>
      <c r="AE525" s="86">
        <v>-21</v>
      </c>
      <c r="AF525" s="86">
        <v>-21</v>
      </c>
      <c r="AG525" s="86">
        <v>-18</v>
      </c>
      <c r="AH525" s="79">
        <v>6.8</v>
      </c>
      <c r="AI525" s="92">
        <f t="shared" si="8"/>
        <v>803</v>
      </c>
    </row>
    <row r="526" spans="1:35">
      <c r="A526" s="51" t="s">
        <v>661</v>
      </c>
      <c r="B526" s="86">
        <v>0</v>
      </c>
      <c r="C526" s="86">
        <v>0</v>
      </c>
      <c r="D526" s="86">
        <v>4</v>
      </c>
      <c r="E526" s="85">
        <v>4</v>
      </c>
      <c r="F526" s="86">
        <v>5809</v>
      </c>
      <c r="G526" s="86">
        <v>5171</v>
      </c>
      <c r="H526" s="86">
        <v>811</v>
      </c>
      <c r="I526" s="86">
        <v>1.7299999999999969</v>
      </c>
      <c r="J526" s="86">
        <v>-173</v>
      </c>
      <c r="K526" s="86">
        <v>6122</v>
      </c>
      <c r="L526" s="86">
        <v>5496</v>
      </c>
      <c r="M526" s="86">
        <v>5248</v>
      </c>
      <c r="N526" s="86">
        <v>6424</v>
      </c>
      <c r="O526" s="86">
        <v>666</v>
      </c>
      <c r="P526" s="86">
        <v>170</v>
      </c>
      <c r="Q526" s="86">
        <v>0</v>
      </c>
      <c r="R526" s="86">
        <v>0</v>
      </c>
      <c r="S526" s="86">
        <v>-198</v>
      </c>
      <c r="T526" s="86">
        <v>0</v>
      </c>
      <c r="U526" s="86">
        <v>0</v>
      </c>
      <c r="V526" s="140">
        <v>0</v>
      </c>
      <c r="W526" s="86">
        <v>-25</v>
      </c>
      <c r="X526" s="86">
        <v>0</v>
      </c>
      <c r="Y526" s="86">
        <v>173</v>
      </c>
      <c r="Z526" s="86">
        <v>0</v>
      </c>
      <c r="AA526" s="86">
        <v>0</v>
      </c>
      <c r="AB526" s="86">
        <v>-25</v>
      </c>
      <c r="AC526" s="86">
        <v>-25</v>
      </c>
      <c r="AD526" s="86">
        <v>-25</v>
      </c>
      <c r="AE526" s="86">
        <v>-25</v>
      </c>
      <c r="AF526" s="86">
        <v>-25</v>
      </c>
      <c r="AG526" s="86">
        <v>-48</v>
      </c>
      <c r="AH526" s="79">
        <v>7.8</v>
      </c>
      <c r="AI526" s="92">
        <f t="shared" si="8"/>
        <v>638</v>
      </c>
    </row>
    <row r="527" spans="1:35">
      <c r="A527" s="51" t="s">
        <v>662</v>
      </c>
      <c r="B527" s="86">
        <v>0</v>
      </c>
      <c r="C527" s="86">
        <v>0</v>
      </c>
      <c r="D527" s="86">
        <v>20</v>
      </c>
      <c r="E527" s="85">
        <v>20</v>
      </c>
      <c r="F527" s="86">
        <v>46739</v>
      </c>
      <c r="G527" s="86">
        <v>42120</v>
      </c>
      <c r="H527" s="86">
        <v>7354</v>
      </c>
      <c r="I527" s="86">
        <v>210.73000000000013</v>
      </c>
      <c r="J527" s="86">
        <v>-2735</v>
      </c>
      <c r="K527" s="86">
        <v>51556</v>
      </c>
      <c r="L527" s="86">
        <v>42289</v>
      </c>
      <c r="M527" s="86">
        <v>39865</v>
      </c>
      <c r="N527" s="86">
        <v>55159</v>
      </c>
      <c r="O527" s="86">
        <v>6204</v>
      </c>
      <c r="P527" s="86">
        <v>1411</v>
      </c>
      <c r="Q527" s="86">
        <v>0</v>
      </c>
      <c r="R527" s="86">
        <v>0</v>
      </c>
      <c r="S527" s="86">
        <v>-2996</v>
      </c>
      <c r="T527" s="86">
        <v>0</v>
      </c>
      <c r="U527" s="86">
        <v>0</v>
      </c>
      <c r="V527" s="140">
        <v>0</v>
      </c>
      <c r="W527" s="86">
        <v>-261</v>
      </c>
      <c r="X527" s="86">
        <v>0</v>
      </c>
      <c r="Y527" s="86">
        <v>2735</v>
      </c>
      <c r="Z527" s="86">
        <v>0</v>
      </c>
      <c r="AA527" s="86">
        <v>0</v>
      </c>
      <c r="AB527" s="86">
        <v>-261</v>
      </c>
      <c r="AC527" s="86">
        <v>-261</v>
      </c>
      <c r="AD527" s="86">
        <v>-261</v>
      </c>
      <c r="AE527" s="86">
        <v>-261</v>
      </c>
      <c r="AF527" s="86">
        <v>-261</v>
      </c>
      <c r="AG527" s="86">
        <v>-1430</v>
      </c>
      <c r="AH527" s="79">
        <v>11.5</v>
      </c>
      <c r="AI527" s="92">
        <f t="shared" si="8"/>
        <v>4619</v>
      </c>
    </row>
    <row r="528" spans="1:35">
      <c r="A528" s="51" t="s">
        <v>663</v>
      </c>
      <c r="B528" s="86">
        <v>0</v>
      </c>
      <c r="C528" s="86">
        <v>0</v>
      </c>
      <c r="D528" s="86">
        <v>0</v>
      </c>
      <c r="E528" s="85">
        <v>0</v>
      </c>
      <c r="F528" s="86">
        <v>0</v>
      </c>
      <c r="G528" s="86">
        <v>0</v>
      </c>
      <c r="H528" s="86">
        <v>0</v>
      </c>
      <c r="I528" s="86">
        <v>0</v>
      </c>
      <c r="J528" s="86">
        <v>0</v>
      </c>
      <c r="K528" s="86">
        <v>0</v>
      </c>
      <c r="L528" s="86">
        <v>0</v>
      </c>
      <c r="M528" s="86">
        <v>0</v>
      </c>
      <c r="N528" s="86">
        <v>0</v>
      </c>
      <c r="O528" s="86">
        <v>0</v>
      </c>
      <c r="P528" s="86">
        <v>0</v>
      </c>
      <c r="Q528" s="86">
        <v>0</v>
      </c>
      <c r="R528" s="86">
        <v>0</v>
      </c>
      <c r="S528" s="86">
        <v>0</v>
      </c>
      <c r="T528" s="86">
        <v>0</v>
      </c>
      <c r="U528" s="86">
        <v>0</v>
      </c>
      <c r="V528" s="140">
        <v>0</v>
      </c>
      <c r="W528" s="86">
        <v>0</v>
      </c>
      <c r="X528" s="86">
        <v>0</v>
      </c>
      <c r="Y528" s="86">
        <v>0</v>
      </c>
      <c r="Z528" s="86">
        <v>0</v>
      </c>
      <c r="AA528" s="86">
        <v>0</v>
      </c>
      <c r="AB528" s="86">
        <v>0</v>
      </c>
      <c r="AC528" s="86">
        <v>0</v>
      </c>
      <c r="AD528" s="86">
        <v>0</v>
      </c>
      <c r="AE528" s="86">
        <v>0</v>
      </c>
      <c r="AF528" s="86">
        <v>0</v>
      </c>
      <c r="AG528" s="86">
        <v>0</v>
      </c>
      <c r="AH528" s="79">
        <v>1</v>
      </c>
      <c r="AI528" s="92">
        <f t="shared" si="8"/>
        <v>0</v>
      </c>
    </row>
    <row r="529" spans="1:35">
      <c r="A529" s="51" t="s">
        <v>664</v>
      </c>
      <c r="B529" s="86">
        <v>0</v>
      </c>
      <c r="C529" s="86">
        <v>0</v>
      </c>
      <c r="D529" s="86">
        <v>0</v>
      </c>
      <c r="E529" s="85">
        <v>0</v>
      </c>
      <c r="F529" s="86">
        <v>0</v>
      </c>
      <c r="G529" s="86">
        <v>0</v>
      </c>
      <c r="H529" s="86">
        <v>0</v>
      </c>
      <c r="I529" s="86">
        <v>0</v>
      </c>
      <c r="J529" s="86">
        <v>0</v>
      </c>
      <c r="K529" s="86">
        <v>0</v>
      </c>
      <c r="L529" s="86">
        <v>0</v>
      </c>
      <c r="M529" s="86">
        <v>0</v>
      </c>
      <c r="N529" s="86">
        <v>0</v>
      </c>
      <c r="O529" s="86">
        <v>0</v>
      </c>
      <c r="P529" s="86">
        <v>0</v>
      </c>
      <c r="Q529" s="86">
        <v>0</v>
      </c>
      <c r="R529" s="86">
        <v>0</v>
      </c>
      <c r="S529" s="86">
        <v>0</v>
      </c>
      <c r="T529" s="86">
        <v>0</v>
      </c>
      <c r="U529" s="86">
        <v>0</v>
      </c>
      <c r="V529" s="140">
        <v>0</v>
      </c>
      <c r="W529" s="86">
        <v>0</v>
      </c>
      <c r="X529" s="86">
        <v>0</v>
      </c>
      <c r="Y529" s="86">
        <v>0</v>
      </c>
      <c r="Z529" s="86">
        <v>0</v>
      </c>
      <c r="AA529" s="86">
        <v>0</v>
      </c>
      <c r="AB529" s="86">
        <v>0</v>
      </c>
      <c r="AC529" s="86">
        <v>0</v>
      </c>
      <c r="AD529" s="86">
        <v>0</v>
      </c>
      <c r="AE529" s="86">
        <v>0</v>
      </c>
      <c r="AF529" s="86">
        <v>0</v>
      </c>
      <c r="AG529" s="86">
        <v>0</v>
      </c>
      <c r="AH529" s="79">
        <v>1</v>
      </c>
      <c r="AI529" s="92">
        <f t="shared" si="8"/>
        <v>0</v>
      </c>
    </row>
    <row r="530" spans="1:35">
      <c r="A530" s="51" t="s">
        <v>665</v>
      </c>
      <c r="B530" s="86">
        <v>0</v>
      </c>
      <c r="C530" s="86">
        <v>0</v>
      </c>
      <c r="D530" s="86">
        <v>6</v>
      </c>
      <c r="E530" s="85">
        <v>10</v>
      </c>
      <c r="F530" s="86">
        <v>9986</v>
      </c>
      <c r="G530" s="86">
        <v>9220</v>
      </c>
      <c r="H530" s="86">
        <v>1522</v>
      </c>
      <c r="I530" s="86">
        <v>0</v>
      </c>
      <c r="J530" s="86">
        <v>-756</v>
      </c>
      <c r="K530" s="86">
        <v>11249</v>
      </c>
      <c r="L530" s="86">
        <v>8784</v>
      </c>
      <c r="M530" s="86">
        <v>8059</v>
      </c>
      <c r="N530" s="86">
        <v>12358</v>
      </c>
      <c r="O530" s="86">
        <v>1276</v>
      </c>
      <c r="P530" s="86">
        <v>306</v>
      </c>
      <c r="Q530" s="86">
        <v>0</v>
      </c>
      <c r="R530" s="86">
        <v>0</v>
      </c>
      <c r="S530" s="86">
        <v>-816</v>
      </c>
      <c r="T530" s="86">
        <v>0</v>
      </c>
      <c r="U530" s="86">
        <v>0</v>
      </c>
      <c r="V530" s="140">
        <v>0</v>
      </c>
      <c r="W530" s="86">
        <v>-60</v>
      </c>
      <c r="X530" s="86">
        <v>0</v>
      </c>
      <c r="Y530" s="86">
        <v>756</v>
      </c>
      <c r="Z530" s="86">
        <v>0</v>
      </c>
      <c r="AA530" s="86">
        <v>0</v>
      </c>
      <c r="AB530" s="86">
        <v>-60</v>
      </c>
      <c r="AC530" s="86">
        <v>-60</v>
      </c>
      <c r="AD530" s="86">
        <v>-60</v>
      </c>
      <c r="AE530" s="86">
        <v>-60</v>
      </c>
      <c r="AF530" s="86">
        <v>-60</v>
      </c>
      <c r="AG530" s="86">
        <v>-456</v>
      </c>
      <c r="AH530" s="79">
        <v>13.7</v>
      </c>
      <c r="AI530" s="92">
        <f t="shared" si="8"/>
        <v>766</v>
      </c>
    </row>
    <row r="531" spans="1:35">
      <c r="A531" s="51" t="s">
        <v>666</v>
      </c>
      <c r="B531" s="86">
        <v>0</v>
      </c>
      <c r="C531" s="86">
        <v>0</v>
      </c>
      <c r="D531" s="86">
        <v>7</v>
      </c>
      <c r="E531" s="85">
        <v>9</v>
      </c>
      <c r="F531" s="86">
        <v>22267</v>
      </c>
      <c r="G531" s="86">
        <v>20756</v>
      </c>
      <c r="H531" s="86">
        <v>2277</v>
      </c>
      <c r="I531" s="86">
        <v>40.640000000000043</v>
      </c>
      <c r="J531" s="86">
        <v>-766</v>
      </c>
      <c r="K531" s="86">
        <v>23595</v>
      </c>
      <c r="L531" s="86">
        <v>20896</v>
      </c>
      <c r="M531" s="86">
        <v>19938</v>
      </c>
      <c r="N531" s="86">
        <v>24919</v>
      </c>
      <c r="O531" s="86">
        <v>1696</v>
      </c>
      <c r="P531" s="86">
        <v>656</v>
      </c>
      <c r="Q531" s="86">
        <v>0</v>
      </c>
      <c r="R531" s="86">
        <v>0</v>
      </c>
      <c r="S531" s="86">
        <v>-841</v>
      </c>
      <c r="T531" s="86">
        <v>0</v>
      </c>
      <c r="U531" s="86">
        <v>0</v>
      </c>
      <c r="V531" s="140">
        <v>0</v>
      </c>
      <c r="W531" s="86">
        <v>-75</v>
      </c>
      <c r="X531" s="86">
        <v>0</v>
      </c>
      <c r="Y531" s="86">
        <v>766</v>
      </c>
      <c r="Z531" s="86">
        <v>0</v>
      </c>
      <c r="AA531" s="86">
        <v>0</v>
      </c>
      <c r="AB531" s="86">
        <v>-75</v>
      </c>
      <c r="AC531" s="86">
        <v>-75</v>
      </c>
      <c r="AD531" s="86">
        <v>-75</v>
      </c>
      <c r="AE531" s="86">
        <v>-75</v>
      </c>
      <c r="AF531" s="86">
        <v>-75</v>
      </c>
      <c r="AG531" s="86">
        <v>-391</v>
      </c>
      <c r="AH531" s="79">
        <v>11.2</v>
      </c>
      <c r="AI531" s="92">
        <f t="shared" si="8"/>
        <v>1511</v>
      </c>
    </row>
    <row r="532" spans="1:35">
      <c r="A532" s="51" t="s">
        <v>667</v>
      </c>
      <c r="B532" s="86">
        <v>0</v>
      </c>
      <c r="C532" s="86">
        <v>0</v>
      </c>
      <c r="D532" s="86">
        <v>10</v>
      </c>
      <c r="E532" s="85">
        <v>10</v>
      </c>
      <c r="F532" s="86">
        <v>16939</v>
      </c>
      <c r="G532" s="86">
        <v>14902</v>
      </c>
      <c r="H532" s="86">
        <v>2435</v>
      </c>
      <c r="I532" s="86">
        <v>580.63999999999987</v>
      </c>
      <c r="J532" s="86">
        <v>-398</v>
      </c>
      <c r="K532" s="86">
        <v>17662</v>
      </c>
      <c r="L532" s="86">
        <v>16228</v>
      </c>
      <c r="M532" s="86">
        <v>15681</v>
      </c>
      <c r="N532" s="86">
        <v>18372</v>
      </c>
      <c r="O532" s="86">
        <v>2006</v>
      </c>
      <c r="P532" s="86">
        <v>494</v>
      </c>
      <c r="Q532" s="86">
        <v>0</v>
      </c>
      <c r="R532" s="86">
        <v>0</v>
      </c>
      <c r="S532" s="86">
        <v>-463</v>
      </c>
      <c r="T532" s="86">
        <v>0</v>
      </c>
      <c r="U532" s="86">
        <v>0</v>
      </c>
      <c r="V532" s="140">
        <v>0</v>
      </c>
      <c r="W532" s="86">
        <v>-65</v>
      </c>
      <c r="X532" s="86">
        <v>0</v>
      </c>
      <c r="Y532" s="86">
        <v>398</v>
      </c>
      <c r="Z532" s="86">
        <v>0</v>
      </c>
      <c r="AA532" s="86">
        <v>0</v>
      </c>
      <c r="AB532" s="86">
        <v>-65</v>
      </c>
      <c r="AC532" s="86">
        <v>-65</v>
      </c>
      <c r="AD532" s="86">
        <v>-65</v>
      </c>
      <c r="AE532" s="86">
        <v>-65</v>
      </c>
      <c r="AF532" s="86">
        <v>-65</v>
      </c>
      <c r="AG532" s="86">
        <v>-73</v>
      </c>
      <c r="AH532" s="79">
        <v>7.1</v>
      </c>
      <c r="AI532" s="92">
        <f t="shared" si="8"/>
        <v>2037</v>
      </c>
    </row>
    <row r="533" spans="1:35">
      <c r="A533" s="51" t="s">
        <v>668</v>
      </c>
      <c r="B533" s="86">
        <v>0</v>
      </c>
      <c r="C533" s="86">
        <v>0</v>
      </c>
      <c r="D533" s="86">
        <v>6</v>
      </c>
      <c r="E533" s="85">
        <v>6</v>
      </c>
      <c r="F533" s="86">
        <v>6838</v>
      </c>
      <c r="G533" s="86">
        <v>5217</v>
      </c>
      <c r="H533" s="86">
        <v>2141</v>
      </c>
      <c r="I533" s="86">
        <v>1.629999999999999</v>
      </c>
      <c r="J533" s="86">
        <v>-520</v>
      </c>
      <c r="K533" s="86">
        <v>7730</v>
      </c>
      <c r="L533" s="86">
        <v>6057</v>
      </c>
      <c r="M533" s="86">
        <v>5684</v>
      </c>
      <c r="N533" s="86">
        <v>8376</v>
      </c>
      <c r="O533" s="86">
        <v>1985</v>
      </c>
      <c r="P533" s="86">
        <v>210</v>
      </c>
      <c r="Q533" s="86">
        <v>0</v>
      </c>
      <c r="R533" s="86">
        <v>0</v>
      </c>
      <c r="S533" s="86">
        <v>-574</v>
      </c>
      <c r="T533" s="86">
        <v>0</v>
      </c>
      <c r="U533" s="86">
        <v>0</v>
      </c>
      <c r="V533" s="140">
        <v>0</v>
      </c>
      <c r="W533" s="86">
        <v>-54</v>
      </c>
      <c r="X533" s="86">
        <v>0</v>
      </c>
      <c r="Y533" s="86">
        <v>520</v>
      </c>
      <c r="Z533" s="86">
        <v>0</v>
      </c>
      <c r="AA533" s="86">
        <v>0</v>
      </c>
      <c r="AB533" s="86">
        <v>-54</v>
      </c>
      <c r="AC533" s="86">
        <v>-54</v>
      </c>
      <c r="AD533" s="86">
        <v>-54</v>
      </c>
      <c r="AE533" s="86">
        <v>-54</v>
      </c>
      <c r="AF533" s="86">
        <v>-54</v>
      </c>
      <c r="AG533" s="86">
        <v>-250</v>
      </c>
      <c r="AH533" s="79">
        <v>10.6</v>
      </c>
      <c r="AI533" s="92">
        <f t="shared" si="8"/>
        <v>1621</v>
      </c>
    </row>
    <row r="534" spans="1:35">
      <c r="A534" s="51" t="s">
        <v>669</v>
      </c>
      <c r="B534" s="86">
        <v>0</v>
      </c>
      <c r="C534" s="86">
        <v>0</v>
      </c>
      <c r="D534" s="86">
        <v>12</v>
      </c>
      <c r="E534" s="85">
        <v>12</v>
      </c>
      <c r="F534" s="86">
        <v>32333</v>
      </c>
      <c r="G534" s="86">
        <v>29510</v>
      </c>
      <c r="H534" s="86">
        <v>4013</v>
      </c>
      <c r="I534" s="86">
        <v>651.66999999999985</v>
      </c>
      <c r="J534" s="86">
        <v>-1190</v>
      </c>
      <c r="K534" s="86">
        <v>34487</v>
      </c>
      <c r="L534" s="86">
        <v>30272</v>
      </c>
      <c r="M534" s="86">
        <v>28961</v>
      </c>
      <c r="N534" s="86">
        <v>36353</v>
      </c>
      <c r="O534" s="86">
        <v>3222</v>
      </c>
      <c r="P534" s="86">
        <v>956</v>
      </c>
      <c r="Q534" s="86">
        <v>0</v>
      </c>
      <c r="R534" s="86">
        <v>0</v>
      </c>
      <c r="S534" s="86">
        <v>-1355</v>
      </c>
      <c r="T534" s="86">
        <v>0</v>
      </c>
      <c r="U534" s="86">
        <v>0</v>
      </c>
      <c r="V534" s="140">
        <v>0</v>
      </c>
      <c r="W534" s="86">
        <v>-165</v>
      </c>
      <c r="X534" s="86">
        <v>0</v>
      </c>
      <c r="Y534" s="86">
        <v>1190</v>
      </c>
      <c r="Z534" s="86">
        <v>0</v>
      </c>
      <c r="AA534" s="86">
        <v>0</v>
      </c>
      <c r="AB534" s="86">
        <v>-165</v>
      </c>
      <c r="AC534" s="86">
        <v>-165</v>
      </c>
      <c r="AD534" s="86">
        <v>-165</v>
      </c>
      <c r="AE534" s="86">
        <v>-165</v>
      </c>
      <c r="AF534" s="86">
        <v>-165</v>
      </c>
      <c r="AG534" s="86">
        <v>-365</v>
      </c>
      <c r="AH534" s="79">
        <v>8.1999999999999993</v>
      </c>
      <c r="AI534" s="92">
        <f t="shared" si="8"/>
        <v>2823</v>
      </c>
    </row>
    <row r="535" spans="1:35">
      <c r="A535" s="51" t="s">
        <v>670</v>
      </c>
      <c r="B535" s="86">
        <v>3</v>
      </c>
      <c r="C535" s="86">
        <v>0</v>
      </c>
      <c r="D535" s="86">
        <v>77</v>
      </c>
      <c r="E535" s="85">
        <v>77</v>
      </c>
      <c r="F535" s="86">
        <v>299435</v>
      </c>
      <c r="G535" s="86">
        <v>294050</v>
      </c>
      <c r="H535" s="86">
        <v>28265</v>
      </c>
      <c r="I535" s="86">
        <v>8811.5900000000038</v>
      </c>
      <c r="J535" s="86">
        <v>-11775</v>
      </c>
      <c r="K535" s="86">
        <v>319979</v>
      </c>
      <c r="L535" s="86">
        <v>279290</v>
      </c>
      <c r="M535" s="86">
        <v>266969</v>
      </c>
      <c r="N535" s="86">
        <v>337663</v>
      </c>
      <c r="O535" s="86">
        <v>20594</v>
      </c>
      <c r="P535" s="86">
        <v>9025</v>
      </c>
      <c r="Q535" s="86">
        <v>0</v>
      </c>
      <c r="R535" s="86">
        <v>0</v>
      </c>
      <c r="S535" s="86">
        <v>-13129</v>
      </c>
      <c r="T535" s="86">
        <v>11105</v>
      </c>
      <c r="U535" s="86">
        <v>0</v>
      </c>
      <c r="V535" s="140">
        <v>0</v>
      </c>
      <c r="W535" s="86">
        <v>-1354</v>
      </c>
      <c r="X535" s="86">
        <v>0</v>
      </c>
      <c r="Y535" s="86">
        <v>11775</v>
      </c>
      <c r="Z535" s="86">
        <v>0</v>
      </c>
      <c r="AA535" s="86">
        <v>0</v>
      </c>
      <c r="AB535" s="86">
        <v>-1354</v>
      </c>
      <c r="AC535" s="86">
        <v>-1354</v>
      </c>
      <c r="AD535" s="86">
        <v>-1354</v>
      </c>
      <c r="AE535" s="86">
        <v>-1354</v>
      </c>
      <c r="AF535" s="86">
        <v>-1354</v>
      </c>
      <c r="AG535" s="86">
        <v>-5005</v>
      </c>
      <c r="AH535" s="79">
        <v>9.6999999999999993</v>
      </c>
      <c r="AI535" s="92">
        <f t="shared" si="8"/>
        <v>5385</v>
      </c>
    </row>
    <row r="536" spans="1:35">
      <c r="A536" s="51" t="s">
        <v>671</v>
      </c>
      <c r="B536" s="86">
        <v>0</v>
      </c>
      <c r="C536" s="86">
        <v>0</v>
      </c>
      <c r="D536" s="86">
        <v>0</v>
      </c>
      <c r="E536" s="85">
        <v>0</v>
      </c>
      <c r="F536" s="86">
        <v>0</v>
      </c>
      <c r="G536" s="86">
        <v>0</v>
      </c>
      <c r="H536" s="86">
        <v>0</v>
      </c>
      <c r="I536" s="86">
        <v>0</v>
      </c>
      <c r="J536" s="86">
        <v>0</v>
      </c>
      <c r="K536" s="86">
        <v>0</v>
      </c>
      <c r="L536" s="86">
        <v>0</v>
      </c>
      <c r="M536" s="86">
        <v>0</v>
      </c>
      <c r="N536" s="86">
        <v>0</v>
      </c>
      <c r="O536" s="86">
        <v>0</v>
      </c>
      <c r="P536" s="86">
        <v>0</v>
      </c>
      <c r="Q536" s="86">
        <v>0</v>
      </c>
      <c r="R536" s="86">
        <v>0</v>
      </c>
      <c r="S536" s="86">
        <v>0</v>
      </c>
      <c r="T536" s="86">
        <v>0</v>
      </c>
      <c r="U536" s="86">
        <v>0</v>
      </c>
      <c r="V536" s="140">
        <v>0</v>
      </c>
      <c r="W536" s="86">
        <v>0</v>
      </c>
      <c r="X536" s="86">
        <v>0</v>
      </c>
      <c r="Y536" s="86">
        <v>0</v>
      </c>
      <c r="Z536" s="86">
        <v>0</v>
      </c>
      <c r="AA536" s="86">
        <v>0</v>
      </c>
      <c r="AB536" s="86">
        <v>0</v>
      </c>
      <c r="AC536" s="86">
        <v>0</v>
      </c>
      <c r="AD536" s="86">
        <v>0</v>
      </c>
      <c r="AE536" s="86">
        <v>0</v>
      </c>
      <c r="AF536" s="86">
        <v>0</v>
      </c>
      <c r="AG536" s="86">
        <v>0</v>
      </c>
      <c r="AH536" s="79">
        <v>1</v>
      </c>
      <c r="AI536" s="92">
        <f t="shared" si="8"/>
        <v>0</v>
      </c>
    </row>
    <row r="537" spans="1:35">
      <c r="A537" s="51" t="s">
        <v>672</v>
      </c>
      <c r="B537" s="86">
        <v>1</v>
      </c>
      <c r="C537" s="86">
        <v>0</v>
      </c>
      <c r="D537" s="86">
        <v>111</v>
      </c>
      <c r="E537" s="85">
        <v>113</v>
      </c>
      <c r="F537" s="86">
        <v>376867</v>
      </c>
      <c r="G537" s="86">
        <v>357453</v>
      </c>
      <c r="H537" s="86">
        <v>40516</v>
      </c>
      <c r="I537" s="86">
        <v>7077.5699999999979</v>
      </c>
      <c r="J537" s="86">
        <v>-16569</v>
      </c>
      <c r="K537" s="86">
        <v>405267</v>
      </c>
      <c r="L537" s="86">
        <v>349308</v>
      </c>
      <c r="M537" s="86">
        <v>331651</v>
      </c>
      <c r="N537" s="86">
        <v>430504</v>
      </c>
      <c r="O537" s="86">
        <v>31059</v>
      </c>
      <c r="P537" s="86">
        <v>11278</v>
      </c>
      <c r="Q537" s="86">
        <v>0</v>
      </c>
      <c r="R537" s="86">
        <v>0</v>
      </c>
      <c r="S537" s="86">
        <v>-18390</v>
      </c>
      <c r="T537" s="86">
        <v>4533</v>
      </c>
      <c r="U537" s="86">
        <v>0</v>
      </c>
      <c r="V537" s="140">
        <v>0</v>
      </c>
      <c r="W537" s="86">
        <v>-1821</v>
      </c>
      <c r="X537" s="86">
        <v>0</v>
      </c>
      <c r="Y537" s="86">
        <v>16569</v>
      </c>
      <c r="Z537" s="86">
        <v>0</v>
      </c>
      <c r="AA537" s="86">
        <v>0</v>
      </c>
      <c r="AB537" s="86">
        <v>-1821</v>
      </c>
      <c r="AC537" s="86">
        <v>-1821</v>
      </c>
      <c r="AD537" s="86">
        <v>-1821</v>
      </c>
      <c r="AE537" s="86">
        <v>-1821</v>
      </c>
      <c r="AF537" s="86">
        <v>-1821</v>
      </c>
      <c r="AG537" s="86">
        <v>-7464</v>
      </c>
      <c r="AH537" s="79">
        <v>10.1</v>
      </c>
      <c r="AI537" s="92">
        <f t="shared" si="8"/>
        <v>19414</v>
      </c>
    </row>
    <row r="538" spans="1:35">
      <c r="A538" s="51" t="s">
        <v>673</v>
      </c>
      <c r="B538" s="86">
        <v>0</v>
      </c>
      <c r="C538" s="86">
        <v>0</v>
      </c>
      <c r="D538" s="86">
        <v>0</v>
      </c>
      <c r="E538" s="85">
        <v>0</v>
      </c>
      <c r="F538" s="86">
        <v>0</v>
      </c>
      <c r="G538" s="86">
        <v>0</v>
      </c>
      <c r="H538" s="86">
        <v>0</v>
      </c>
      <c r="I538" s="86">
        <v>0</v>
      </c>
      <c r="J538" s="86">
        <v>0</v>
      </c>
      <c r="K538" s="86">
        <v>0</v>
      </c>
      <c r="L538" s="86">
        <v>0</v>
      </c>
      <c r="M538" s="86">
        <v>0</v>
      </c>
      <c r="N538" s="86">
        <v>0</v>
      </c>
      <c r="O538" s="86">
        <v>0</v>
      </c>
      <c r="P538" s="86">
        <v>0</v>
      </c>
      <c r="Q538" s="86">
        <v>0</v>
      </c>
      <c r="R538" s="86">
        <v>0</v>
      </c>
      <c r="S538" s="86">
        <v>0</v>
      </c>
      <c r="T538" s="86">
        <v>0</v>
      </c>
      <c r="U538" s="86">
        <v>0</v>
      </c>
      <c r="V538" s="140">
        <v>0</v>
      </c>
      <c r="W538" s="86">
        <v>0</v>
      </c>
      <c r="X538" s="86">
        <v>0</v>
      </c>
      <c r="Y538" s="86">
        <v>0</v>
      </c>
      <c r="Z538" s="86">
        <v>0</v>
      </c>
      <c r="AA538" s="86">
        <v>0</v>
      </c>
      <c r="AB538" s="86">
        <v>0</v>
      </c>
      <c r="AC538" s="86">
        <v>0</v>
      </c>
      <c r="AD538" s="86">
        <v>0</v>
      </c>
      <c r="AE538" s="86">
        <v>0</v>
      </c>
      <c r="AF538" s="86">
        <v>0</v>
      </c>
      <c r="AG538" s="86">
        <v>0</v>
      </c>
      <c r="AH538" s="79">
        <v>1</v>
      </c>
      <c r="AI538" s="92">
        <f t="shared" si="8"/>
        <v>0</v>
      </c>
    </row>
    <row r="539" spans="1:35">
      <c r="A539" s="51" t="s">
        <v>674</v>
      </c>
      <c r="B539" s="86">
        <v>0</v>
      </c>
      <c r="C539" s="86">
        <v>0</v>
      </c>
      <c r="D539" s="86">
        <v>0</v>
      </c>
      <c r="E539" s="85">
        <v>0</v>
      </c>
      <c r="F539" s="86">
        <v>0</v>
      </c>
      <c r="G539" s="86">
        <v>0</v>
      </c>
      <c r="H539" s="86">
        <v>0</v>
      </c>
      <c r="I539" s="86">
        <v>0</v>
      </c>
      <c r="J539" s="86">
        <v>0</v>
      </c>
      <c r="K539" s="86">
        <v>0</v>
      </c>
      <c r="L539" s="86">
        <v>0</v>
      </c>
      <c r="M539" s="86">
        <v>0</v>
      </c>
      <c r="N539" s="86">
        <v>0</v>
      </c>
      <c r="O539" s="86">
        <v>0</v>
      </c>
      <c r="P539" s="86">
        <v>0</v>
      </c>
      <c r="Q539" s="86">
        <v>0</v>
      </c>
      <c r="R539" s="86">
        <v>0</v>
      </c>
      <c r="S539" s="86">
        <v>0</v>
      </c>
      <c r="T539" s="86">
        <v>0</v>
      </c>
      <c r="U539" s="86">
        <v>0</v>
      </c>
      <c r="V539" s="140">
        <v>0</v>
      </c>
      <c r="W539" s="86">
        <v>0</v>
      </c>
      <c r="X539" s="86">
        <v>0</v>
      </c>
      <c r="Y539" s="86">
        <v>0</v>
      </c>
      <c r="Z539" s="86">
        <v>0</v>
      </c>
      <c r="AA539" s="86">
        <v>0</v>
      </c>
      <c r="AB539" s="86">
        <v>0</v>
      </c>
      <c r="AC539" s="86">
        <v>0</v>
      </c>
      <c r="AD539" s="86">
        <v>0</v>
      </c>
      <c r="AE539" s="86">
        <v>0</v>
      </c>
      <c r="AF539" s="86">
        <v>0</v>
      </c>
      <c r="AG539" s="86">
        <v>0</v>
      </c>
      <c r="AH539" s="79">
        <v>1</v>
      </c>
      <c r="AI539" s="92">
        <f t="shared" si="8"/>
        <v>0</v>
      </c>
    </row>
    <row r="540" spans="1:35" ht="22.5">
      <c r="A540" s="51" t="s">
        <v>675</v>
      </c>
      <c r="B540" s="86">
        <v>0</v>
      </c>
      <c r="C540" s="86">
        <v>0</v>
      </c>
      <c r="D540" s="86">
        <v>0</v>
      </c>
      <c r="E540" s="85">
        <v>0</v>
      </c>
      <c r="F540" s="86">
        <v>0</v>
      </c>
      <c r="G540" s="86">
        <v>0</v>
      </c>
      <c r="H540" s="86">
        <v>0</v>
      </c>
      <c r="I540" s="86">
        <v>0</v>
      </c>
      <c r="J540" s="86">
        <v>0</v>
      </c>
      <c r="K540" s="86">
        <v>0</v>
      </c>
      <c r="L540" s="86">
        <v>0</v>
      </c>
      <c r="M540" s="86">
        <v>0</v>
      </c>
      <c r="N540" s="86">
        <v>0</v>
      </c>
      <c r="O540" s="86">
        <v>0</v>
      </c>
      <c r="P540" s="86">
        <v>0</v>
      </c>
      <c r="Q540" s="86">
        <v>0</v>
      </c>
      <c r="R540" s="86">
        <v>0</v>
      </c>
      <c r="S540" s="86">
        <v>0</v>
      </c>
      <c r="T540" s="86">
        <v>0</v>
      </c>
      <c r="U540" s="86">
        <v>0</v>
      </c>
      <c r="V540" s="140">
        <v>0</v>
      </c>
      <c r="W540" s="86">
        <v>0</v>
      </c>
      <c r="X540" s="86">
        <v>0</v>
      </c>
      <c r="Y540" s="86">
        <v>0</v>
      </c>
      <c r="Z540" s="86">
        <v>0</v>
      </c>
      <c r="AA540" s="86">
        <v>0</v>
      </c>
      <c r="AB540" s="86">
        <v>0</v>
      </c>
      <c r="AC540" s="86">
        <v>0</v>
      </c>
      <c r="AD540" s="86">
        <v>0</v>
      </c>
      <c r="AE540" s="86">
        <v>0</v>
      </c>
      <c r="AF540" s="86">
        <v>0</v>
      </c>
      <c r="AG540" s="86">
        <v>0</v>
      </c>
      <c r="AH540" s="79">
        <v>1</v>
      </c>
      <c r="AI540" s="92">
        <f t="shared" si="8"/>
        <v>0</v>
      </c>
    </row>
    <row r="541" spans="1:35">
      <c r="A541" s="51" t="s">
        <v>676</v>
      </c>
      <c r="B541" s="86">
        <v>0</v>
      </c>
      <c r="C541" s="86">
        <v>0</v>
      </c>
      <c r="D541" s="86">
        <v>0</v>
      </c>
      <c r="E541" s="85">
        <v>0</v>
      </c>
      <c r="F541" s="86">
        <v>0</v>
      </c>
      <c r="G541" s="86">
        <v>0</v>
      </c>
      <c r="H541" s="86">
        <v>0</v>
      </c>
      <c r="I541" s="86">
        <v>0</v>
      </c>
      <c r="J541" s="86">
        <v>0</v>
      </c>
      <c r="K541" s="86">
        <v>0</v>
      </c>
      <c r="L541" s="86">
        <v>0</v>
      </c>
      <c r="M541" s="86">
        <v>0</v>
      </c>
      <c r="N541" s="86">
        <v>0</v>
      </c>
      <c r="O541" s="86">
        <v>0</v>
      </c>
      <c r="P541" s="86">
        <v>0</v>
      </c>
      <c r="Q541" s="86">
        <v>0</v>
      </c>
      <c r="R541" s="86">
        <v>0</v>
      </c>
      <c r="S541" s="86">
        <v>0</v>
      </c>
      <c r="T541" s="86">
        <v>0</v>
      </c>
      <c r="U541" s="86">
        <v>0</v>
      </c>
      <c r="V541" s="140">
        <v>0</v>
      </c>
      <c r="W541" s="86">
        <v>0</v>
      </c>
      <c r="X541" s="86">
        <v>0</v>
      </c>
      <c r="Y541" s="86">
        <v>0</v>
      </c>
      <c r="Z541" s="86">
        <v>0</v>
      </c>
      <c r="AA541" s="86">
        <v>0</v>
      </c>
      <c r="AB541" s="86">
        <v>0</v>
      </c>
      <c r="AC541" s="86">
        <v>0</v>
      </c>
      <c r="AD541" s="86">
        <v>0</v>
      </c>
      <c r="AE541" s="86">
        <v>0</v>
      </c>
      <c r="AF541" s="86">
        <v>0</v>
      </c>
      <c r="AG541" s="86">
        <v>0</v>
      </c>
      <c r="AH541" s="79">
        <v>1</v>
      </c>
      <c r="AI541" s="92">
        <f t="shared" si="8"/>
        <v>0</v>
      </c>
    </row>
    <row r="542" spans="1:35">
      <c r="A542" s="51" t="s">
        <v>677</v>
      </c>
      <c r="B542" s="86">
        <v>0</v>
      </c>
      <c r="C542" s="86">
        <v>0</v>
      </c>
      <c r="D542" s="86">
        <v>0</v>
      </c>
      <c r="E542" s="85">
        <v>0</v>
      </c>
      <c r="F542" s="86">
        <v>0</v>
      </c>
      <c r="G542" s="86">
        <v>0</v>
      </c>
      <c r="H542" s="86">
        <v>0</v>
      </c>
      <c r="I542" s="86">
        <v>0</v>
      </c>
      <c r="J542" s="86">
        <v>0</v>
      </c>
      <c r="K542" s="86">
        <v>0</v>
      </c>
      <c r="L542" s="86">
        <v>0</v>
      </c>
      <c r="M542" s="86">
        <v>0</v>
      </c>
      <c r="N542" s="86">
        <v>0</v>
      </c>
      <c r="O542" s="86">
        <v>0</v>
      </c>
      <c r="P542" s="86">
        <v>0</v>
      </c>
      <c r="Q542" s="86">
        <v>0</v>
      </c>
      <c r="R542" s="86">
        <v>0</v>
      </c>
      <c r="S542" s="86">
        <v>0</v>
      </c>
      <c r="T542" s="86">
        <v>0</v>
      </c>
      <c r="U542" s="86">
        <v>0</v>
      </c>
      <c r="V542" s="140">
        <v>0</v>
      </c>
      <c r="W542" s="86">
        <v>0</v>
      </c>
      <c r="X542" s="86">
        <v>0</v>
      </c>
      <c r="Y542" s="86">
        <v>0</v>
      </c>
      <c r="Z542" s="86">
        <v>0</v>
      </c>
      <c r="AA542" s="86">
        <v>0</v>
      </c>
      <c r="AB542" s="86">
        <v>0</v>
      </c>
      <c r="AC542" s="86">
        <v>0</v>
      </c>
      <c r="AD542" s="86">
        <v>0</v>
      </c>
      <c r="AE542" s="86">
        <v>0</v>
      </c>
      <c r="AF542" s="86">
        <v>0</v>
      </c>
      <c r="AG542" s="86">
        <v>0</v>
      </c>
      <c r="AH542" s="79">
        <v>1</v>
      </c>
      <c r="AI542" s="92">
        <f t="shared" si="8"/>
        <v>0</v>
      </c>
    </row>
    <row r="543" spans="1:35" ht="22.5">
      <c r="A543" s="51" t="s">
        <v>678</v>
      </c>
      <c r="B543" s="86">
        <v>0</v>
      </c>
      <c r="C543" s="86">
        <v>0</v>
      </c>
      <c r="D543" s="86">
        <v>151</v>
      </c>
      <c r="E543" s="85">
        <v>155</v>
      </c>
      <c r="F543" s="86">
        <v>114159</v>
      </c>
      <c r="G543" s="86">
        <v>88630</v>
      </c>
      <c r="H543" s="86">
        <v>31645</v>
      </c>
      <c r="I543" s="86">
        <v>432.20999999999708</v>
      </c>
      <c r="J543" s="86">
        <v>-6116</v>
      </c>
      <c r="K543" s="86">
        <v>124810</v>
      </c>
      <c r="L543" s="86">
        <v>104097</v>
      </c>
      <c r="M543" s="86">
        <v>97448</v>
      </c>
      <c r="N543" s="86">
        <v>134073</v>
      </c>
      <c r="O543" s="86">
        <v>28852</v>
      </c>
      <c r="P543" s="86">
        <v>3430</v>
      </c>
      <c r="Q543" s="86">
        <v>0</v>
      </c>
      <c r="R543" s="86">
        <v>0</v>
      </c>
      <c r="S543" s="86">
        <v>-6753</v>
      </c>
      <c r="T543" s="86">
        <v>0</v>
      </c>
      <c r="U543" s="86">
        <v>0</v>
      </c>
      <c r="V543" s="140">
        <v>0</v>
      </c>
      <c r="W543" s="86">
        <v>-637</v>
      </c>
      <c r="X543" s="86">
        <v>0</v>
      </c>
      <c r="Y543" s="86">
        <v>6116</v>
      </c>
      <c r="Z543" s="86">
        <v>0</v>
      </c>
      <c r="AA543" s="86">
        <v>0</v>
      </c>
      <c r="AB543" s="86">
        <v>-637</v>
      </c>
      <c r="AC543" s="86">
        <v>-637</v>
      </c>
      <c r="AD543" s="86">
        <v>-637</v>
      </c>
      <c r="AE543" s="86">
        <v>-637</v>
      </c>
      <c r="AF543" s="86">
        <v>-637</v>
      </c>
      <c r="AG543" s="86">
        <v>-2931</v>
      </c>
      <c r="AH543" s="79">
        <v>10.6</v>
      </c>
      <c r="AI543" s="92">
        <f t="shared" si="8"/>
        <v>25529</v>
      </c>
    </row>
    <row r="544" spans="1:35">
      <c r="A544" s="51" t="s">
        <v>679</v>
      </c>
      <c r="B544" s="86">
        <v>0</v>
      </c>
      <c r="C544" s="86">
        <v>0</v>
      </c>
      <c r="D544" s="86">
        <v>0</v>
      </c>
      <c r="E544" s="85">
        <v>0</v>
      </c>
      <c r="F544" s="86">
        <v>0</v>
      </c>
      <c r="G544" s="86">
        <v>0</v>
      </c>
      <c r="H544" s="86">
        <v>0</v>
      </c>
      <c r="I544" s="86">
        <v>0</v>
      </c>
      <c r="J544" s="86">
        <v>0</v>
      </c>
      <c r="K544" s="86">
        <v>0</v>
      </c>
      <c r="L544" s="86">
        <v>0</v>
      </c>
      <c r="M544" s="86">
        <v>0</v>
      </c>
      <c r="N544" s="86">
        <v>0</v>
      </c>
      <c r="O544" s="86">
        <v>0</v>
      </c>
      <c r="P544" s="86">
        <v>0</v>
      </c>
      <c r="Q544" s="86">
        <v>0</v>
      </c>
      <c r="R544" s="86">
        <v>0</v>
      </c>
      <c r="S544" s="86">
        <v>0</v>
      </c>
      <c r="T544" s="86">
        <v>0</v>
      </c>
      <c r="U544" s="86">
        <v>0</v>
      </c>
      <c r="V544" s="140">
        <v>0</v>
      </c>
      <c r="W544" s="86">
        <v>0</v>
      </c>
      <c r="X544" s="86">
        <v>0</v>
      </c>
      <c r="Y544" s="86">
        <v>0</v>
      </c>
      <c r="Z544" s="86">
        <v>0</v>
      </c>
      <c r="AA544" s="86">
        <v>0</v>
      </c>
      <c r="AB544" s="86">
        <v>0</v>
      </c>
      <c r="AC544" s="86">
        <v>0</v>
      </c>
      <c r="AD544" s="86">
        <v>0</v>
      </c>
      <c r="AE544" s="86">
        <v>0</v>
      </c>
      <c r="AF544" s="86">
        <v>0</v>
      </c>
      <c r="AG544" s="86">
        <v>0</v>
      </c>
      <c r="AH544" s="79">
        <v>1</v>
      </c>
      <c r="AI544" s="92">
        <f t="shared" si="8"/>
        <v>0</v>
      </c>
    </row>
    <row r="545" spans="1:35">
      <c r="A545" s="51" t="s">
        <v>680</v>
      </c>
      <c r="B545" s="86">
        <v>0</v>
      </c>
      <c r="C545" s="86">
        <v>0</v>
      </c>
      <c r="D545" s="86">
        <v>52</v>
      </c>
      <c r="E545" s="85">
        <v>57</v>
      </c>
      <c r="F545" s="86">
        <v>84877</v>
      </c>
      <c r="G545" s="86">
        <v>77156</v>
      </c>
      <c r="H545" s="86">
        <v>12255</v>
      </c>
      <c r="I545" s="86">
        <v>421.28999999999974</v>
      </c>
      <c r="J545" s="86">
        <v>-4534</v>
      </c>
      <c r="K545" s="86">
        <v>92783</v>
      </c>
      <c r="L545" s="86">
        <v>77607</v>
      </c>
      <c r="M545" s="86">
        <v>72992</v>
      </c>
      <c r="N545" s="86">
        <v>99327</v>
      </c>
      <c r="O545" s="86">
        <v>10172</v>
      </c>
      <c r="P545" s="86">
        <v>2550</v>
      </c>
      <c r="Q545" s="86">
        <v>0</v>
      </c>
      <c r="R545" s="86">
        <v>0</v>
      </c>
      <c r="S545" s="86">
        <v>-5001</v>
      </c>
      <c r="T545" s="86">
        <v>0</v>
      </c>
      <c r="U545" s="86">
        <v>0</v>
      </c>
      <c r="V545" s="140">
        <v>0</v>
      </c>
      <c r="W545" s="86">
        <v>-467</v>
      </c>
      <c r="X545" s="86">
        <v>0</v>
      </c>
      <c r="Y545" s="86">
        <v>4534</v>
      </c>
      <c r="Z545" s="86">
        <v>0</v>
      </c>
      <c r="AA545" s="86">
        <v>0</v>
      </c>
      <c r="AB545" s="86">
        <v>-467</v>
      </c>
      <c r="AC545" s="86">
        <v>-467</v>
      </c>
      <c r="AD545" s="86">
        <v>-467</v>
      </c>
      <c r="AE545" s="86">
        <v>-467</v>
      </c>
      <c r="AF545" s="86">
        <v>-467</v>
      </c>
      <c r="AG545" s="86">
        <v>-2199</v>
      </c>
      <c r="AH545" s="79">
        <v>10.7</v>
      </c>
      <c r="AI545" s="92">
        <f t="shared" si="8"/>
        <v>7721</v>
      </c>
    </row>
    <row r="546" spans="1:35" ht="22.5">
      <c r="A546" s="51" t="s">
        <v>681</v>
      </c>
      <c r="B546" s="86">
        <v>4</v>
      </c>
      <c r="C546" s="86">
        <v>0</v>
      </c>
      <c r="D546" s="86">
        <v>114</v>
      </c>
      <c r="E546" s="85">
        <v>137</v>
      </c>
      <c r="F546" s="86">
        <v>275601</v>
      </c>
      <c r="G546" s="86">
        <v>268763</v>
      </c>
      <c r="H546" s="86">
        <v>32776</v>
      </c>
      <c r="I546" s="86">
        <v>13603.939999999999</v>
      </c>
      <c r="J546" s="86">
        <v>-12167</v>
      </c>
      <c r="K546" s="86">
        <v>297164</v>
      </c>
      <c r="L546" s="86">
        <v>255370</v>
      </c>
      <c r="M546" s="86">
        <v>243969</v>
      </c>
      <c r="N546" s="86">
        <v>312794</v>
      </c>
      <c r="O546" s="86">
        <v>25913</v>
      </c>
      <c r="P546" s="86">
        <v>8403</v>
      </c>
      <c r="Q546" s="86">
        <v>0</v>
      </c>
      <c r="R546" s="86">
        <v>0</v>
      </c>
      <c r="S546" s="86">
        <v>-13707</v>
      </c>
      <c r="T546" s="86">
        <v>13771</v>
      </c>
      <c r="U546" s="86">
        <v>0</v>
      </c>
      <c r="V546" s="140">
        <v>0</v>
      </c>
      <c r="W546" s="86">
        <v>-1540</v>
      </c>
      <c r="X546" s="86">
        <v>0</v>
      </c>
      <c r="Y546" s="86">
        <v>12167</v>
      </c>
      <c r="Z546" s="86">
        <v>0</v>
      </c>
      <c r="AA546" s="86">
        <v>0</v>
      </c>
      <c r="AB546" s="86">
        <v>-1540</v>
      </c>
      <c r="AC546" s="86">
        <v>-1540</v>
      </c>
      <c r="AD546" s="86">
        <v>-1540</v>
      </c>
      <c r="AE546" s="86">
        <v>-1540</v>
      </c>
      <c r="AF546" s="86">
        <v>-1540</v>
      </c>
      <c r="AG546" s="86">
        <v>-4467</v>
      </c>
      <c r="AH546" s="79">
        <v>8.9</v>
      </c>
      <c r="AI546" s="92">
        <f t="shared" si="8"/>
        <v>6838</v>
      </c>
    </row>
    <row r="547" spans="1:35">
      <c r="A547" s="51" t="s">
        <v>682</v>
      </c>
      <c r="B547" s="86">
        <v>0</v>
      </c>
      <c r="C547" s="86">
        <v>0</v>
      </c>
      <c r="D547" s="86">
        <v>0</v>
      </c>
      <c r="E547" s="85">
        <v>0</v>
      </c>
      <c r="F547" s="86">
        <v>0</v>
      </c>
      <c r="G547" s="86">
        <v>0</v>
      </c>
      <c r="H547" s="86">
        <v>0</v>
      </c>
      <c r="I547" s="86">
        <v>0</v>
      </c>
      <c r="J547" s="86">
        <v>0</v>
      </c>
      <c r="K547" s="86">
        <v>0</v>
      </c>
      <c r="L547" s="86">
        <v>0</v>
      </c>
      <c r="M547" s="86">
        <v>0</v>
      </c>
      <c r="N547" s="86">
        <v>0</v>
      </c>
      <c r="O547" s="86">
        <v>0</v>
      </c>
      <c r="P547" s="86">
        <v>0</v>
      </c>
      <c r="Q547" s="86">
        <v>0</v>
      </c>
      <c r="R547" s="86">
        <v>0</v>
      </c>
      <c r="S547" s="86">
        <v>0</v>
      </c>
      <c r="T547" s="86">
        <v>0</v>
      </c>
      <c r="U547" s="86">
        <v>0</v>
      </c>
      <c r="V547" s="140">
        <v>0</v>
      </c>
      <c r="W547" s="86">
        <v>0</v>
      </c>
      <c r="X547" s="86">
        <v>0</v>
      </c>
      <c r="Y547" s="86">
        <v>0</v>
      </c>
      <c r="Z547" s="86">
        <v>0</v>
      </c>
      <c r="AA547" s="86">
        <v>0</v>
      </c>
      <c r="AB547" s="86">
        <v>0</v>
      </c>
      <c r="AC547" s="86">
        <v>0</v>
      </c>
      <c r="AD547" s="86">
        <v>0</v>
      </c>
      <c r="AE547" s="86">
        <v>0</v>
      </c>
      <c r="AF547" s="86">
        <v>0</v>
      </c>
      <c r="AG547" s="86">
        <v>0</v>
      </c>
      <c r="AH547" s="79">
        <v>1</v>
      </c>
      <c r="AI547" s="92">
        <f t="shared" si="8"/>
        <v>0</v>
      </c>
    </row>
    <row r="548" spans="1:35">
      <c r="A548" s="51" t="s">
        <v>683</v>
      </c>
      <c r="B548" s="86">
        <v>0</v>
      </c>
      <c r="C548" s="86">
        <v>0</v>
      </c>
      <c r="D548" s="86">
        <v>144</v>
      </c>
      <c r="E548" s="85">
        <v>155</v>
      </c>
      <c r="F548" s="86">
        <v>271579</v>
      </c>
      <c r="G548" s="86">
        <v>255444</v>
      </c>
      <c r="H548" s="86">
        <v>29283</v>
      </c>
      <c r="I548" s="86">
        <v>2921.38</v>
      </c>
      <c r="J548" s="86">
        <v>-13148</v>
      </c>
      <c r="K548" s="86">
        <v>294869</v>
      </c>
      <c r="L548" s="86">
        <v>249692</v>
      </c>
      <c r="M548" s="86">
        <v>235990</v>
      </c>
      <c r="N548" s="86">
        <v>313949</v>
      </c>
      <c r="O548" s="86">
        <v>22762</v>
      </c>
      <c r="P548" s="86">
        <v>8124</v>
      </c>
      <c r="Q548" s="86">
        <v>0</v>
      </c>
      <c r="R548" s="86">
        <v>0</v>
      </c>
      <c r="S548" s="86">
        <v>-14751</v>
      </c>
      <c r="T548" s="86">
        <v>0</v>
      </c>
      <c r="U548" s="86">
        <v>0</v>
      </c>
      <c r="V548" s="140">
        <v>0</v>
      </c>
      <c r="W548" s="86">
        <v>-1603</v>
      </c>
      <c r="X548" s="86">
        <v>0</v>
      </c>
      <c r="Y548" s="86">
        <v>13148</v>
      </c>
      <c r="Z548" s="86">
        <v>0</v>
      </c>
      <c r="AA548" s="86">
        <v>0</v>
      </c>
      <c r="AB548" s="86">
        <v>-1603</v>
      </c>
      <c r="AC548" s="86">
        <v>-1603</v>
      </c>
      <c r="AD548" s="86">
        <v>-1603</v>
      </c>
      <c r="AE548" s="86">
        <v>-1603</v>
      </c>
      <c r="AF548" s="86">
        <v>-1603</v>
      </c>
      <c r="AG548" s="86">
        <v>-5133</v>
      </c>
      <c r="AH548" s="79">
        <v>9.1999999999999993</v>
      </c>
      <c r="AI548" s="92">
        <f t="shared" si="8"/>
        <v>16135</v>
      </c>
    </row>
    <row r="549" spans="1:35">
      <c r="A549" s="51" t="s">
        <v>684</v>
      </c>
      <c r="B549" s="86">
        <v>0</v>
      </c>
      <c r="C549" s="86">
        <v>0</v>
      </c>
      <c r="D549" s="86">
        <v>41</v>
      </c>
      <c r="E549" s="85">
        <v>46</v>
      </c>
      <c r="F549" s="86">
        <v>39306</v>
      </c>
      <c r="G549" s="86">
        <v>32897</v>
      </c>
      <c r="H549" s="86">
        <v>7833</v>
      </c>
      <c r="I549" s="86">
        <v>284.18000000000006</v>
      </c>
      <c r="J549" s="86">
        <v>-1424</v>
      </c>
      <c r="K549" s="86">
        <v>41847</v>
      </c>
      <c r="L549" s="86">
        <v>36966</v>
      </c>
      <c r="M549" s="86">
        <v>35312</v>
      </c>
      <c r="N549" s="86">
        <v>44101</v>
      </c>
      <c r="O549" s="86">
        <v>6837</v>
      </c>
      <c r="P549" s="86">
        <v>1160</v>
      </c>
      <c r="Q549" s="86">
        <v>0</v>
      </c>
      <c r="R549" s="86">
        <v>0</v>
      </c>
      <c r="S549" s="86">
        <v>-1588</v>
      </c>
      <c r="T549" s="86">
        <v>0</v>
      </c>
      <c r="U549" s="86">
        <v>0</v>
      </c>
      <c r="V549" s="140">
        <v>0</v>
      </c>
      <c r="W549" s="86">
        <v>-164</v>
      </c>
      <c r="X549" s="86">
        <v>0</v>
      </c>
      <c r="Y549" s="86">
        <v>1424</v>
      </c>
      <c r="Z549" s="86">
        <v>0</v>
      </c>
      <c r="AA549" s="86">
        <v>0</v>
      </c>
      <c r="AB549" s="86">
        <v>-164</v>
      </c>
      <c r="AC549" s="86">
        <v>-164</v>
      </c>
      <c r="AD549" s="86">
        <v>-164</v>
      </c>
      <c r="AE549" s="86">
        <v>-164</v>
      </c>
      <c r="AF549" s="86">
        <v>-164</v>
      </c>
      <c r="AG549" s="86">
        <v>-604</v>
      </c>
      <c r="AH549" s="79">
        <v>9.6999999999999993</v>
      </c>
      <c r="AI549" s="92">
        <f t="shared" si="8"/>
        <v>6409</v>
      </c>
    </row>
    <row r="550" spans="1:35">
      <c r="A550" s="51" t="s">
        <v>685</v>
      </c>
      <c r="B550" s="86">
        <v>0</v>
      </c>
      <c r="C550" s="86">
        <v>0</v>
      </c>
      <c r="D550" s="86">
        <v>1</v>
      </c>
      <c r="E550" s="85">
        <v>2</v>
      </c>
      <c r="F550" s="86">
        <v>1663</v>
      </c>
      <c r="G550" s="86">
        <v>1496</v>
      </c>
      <c r="H550" s="86">
        <v>245</v>
      </c>
      <c r="I550" s="86">
        <v>0</v>
      </c>
      <c r="J550" s="86">
        <v>-78</v>
      </c>
      <c r="K550" s="86">
        <v>1789</v>
      </c>
      <c r="L550" s="86">
        <v>1546</v>
      </c>
      <c r="M550" s="86">
        <v>1431</v>
      </c>
      <c r="N550" s="86">
        <v>1941</v>
      </c>
      <c r="O550" s="86">
        <v>202</v>
      </c>
      <c r="P550" s="86">
        <v>50</v>
      </c>
      <c r="Q550" s="86">
        <v>0</v>
      </c>
      <c r="R550" s="86">
        <v>0</v>
      </c>
      <c r="S550" s="86">
        <v>-85</v>
      </c>
      <c r="T550" s="86">
        <v>0</v>
      </c>
      <c r="U550" s="86">
        <v>0</v>
      </c>
      <c r="V550" s="140">
        <v>0</v>
      </c>
      <c r="W550" s="86">
        <v>-7</v>
      </c>
      <c r="X550" s="86">
        <v>0</v>
      </c>
      <c r="Y550" s="86">
        <v>78</v>
      </c>
      <c r="Z550" s="86">
        <v>0</v>
      </c>
      <c r="AA550" s="86">
        <v>0</v>
      </c>
      <c r="AB550" s="86">
        <v>-7</v>
      </c>
      <c r="AC550" s="86">
        <v>-7</v>
      </c>
      <c r="AD550" s="86">
        <v>-7</v>
      </c>
      <c r="AE550" s="86">
        <v>-7</v>
      </c>
      <c r="AF550" s="86">
        <v>-7</v>
      </c>
      <c r="AG550" s="86">
        <v>-43</v>
      </c>
      <c r="AH550" s="79">
        <v>12.3</v>
      </c>
      <c r="AI550" s="92">
        <f t="shared" si="8"/>
        <v>167</v>
      </c>
    </row>
    <row r="551" spans="1:35">
      <c r="A551" s="51" t="s">
        <v>686</v>
      </c>
      <c r="B551" s="86">
        <v>0</v>
      </c>
      <c r="C551" s="86">
        <v>0</v>
      </c>
      <c r="D551" s="86">
        <v>0</v>
      </c>
      <c r="E551" s="85">
        <v>0</v>
      </c>
      <c r="F551" s="86">
        <v>0</v>
      </c>
      <c r="G551" s="86">
        <v>0</v>
      </c>
      <c r="H551" s="86">
        <v>0</v>
      </c>
      <c r="I551" s="86">
        <v>0</v>
      </c>
      <c r="J551" s="86">
        <v>0</v>
      </c>
      <c r="K551" s="86">
        <v>0</v>
      </c>
      <c r="L551" s="86">
        <v>0</v>
      </c>
      <c r="M551" s="86">
        <v>0</v>
      </c>
      <c r="N551" s="86">
        <v>0</v>
      </c>
      <c r="O551" s="86">
        <v>0</v>
      </c>
      <c r="P551" s="86">
        <v>0</v>
      </c>
      <c r="Q551" s="86">
        <v>0</v>
      </c>
      <c r="R551" s="86">
        <v>0</v>
      </c>
      <c r="S551" s="86">
        <v>0</v>
      </c>
      <c r="T551" s="86">
        <v>0</v>
      </c>
      <c r="U551" s="86">
        <v>0</v>
      </c>
      <c r="V551" s="140">
        <v>0</v>
      </c>
      <c r="W551" s="86">
        <v>0</v>
      </c>
      <c r="X551" s="86">
        <v>0</v>
      </c>
      <c r="Y551" s="86">
        <v>0</v>
      </c>
      <c r="Z551" s="86">
        <v>0</v>
      </c>
      <c r="AA551" s="86">
        <v>0</v>
      </c>
      <c r="AB551" s="86">
        <v>0</v>
      </c>
      <c r="AC551" s="86">
        <v>0</v>
      </c>
      <c r="AD551" s="86">
        <v>0</v>
      </c>
      <c r="AE551" s="86">
        <v>0</v>
      </c>
      <c r="AF551" s="86">
        <v>0</v>
      </c>
      <c r="AG551" s="86">
        <v>0</v>
      </c>
      <c r="AH551" s="79">
        <v>1</v>
      </c>
      <c r="AI551" s="92">
        <f t="shared" si="8"/>
        <v>0</v>
      </c>
    </row>
    <row r="552" spans="1:35">
      <c r="A552" s="51" t="s">
        <v>687</v>
      </c>
      <c r="B552" s="86">
        <v>0</v>
      </c>
      <c r="C552" s="86">
        <v>0</v>
      </c>
      <c r="D552" s="86">
        <v>0</v>
      </c>
      <c r="E552" s="85">
        <v>0</v>
      </c>
      <c r="F552" s="86">
        <v>0</v>
      </c>
      <c r="G552" s="86">
        <v>0</v>
      </c>
      <c r="H552" s="86">
        <v>0</v>
      </c>
      <c r="I552" s="86">
        <v>0</v>
      </c>
      <c r="J552" s="86">
        <v>0</v>
      </c>
      <c r="K552" s="86">
        <v>0</v>
      </c>
      <c r="L552" s="86">
        <v>0</v>
      </c>
      <c r="M552" s="86">
        <v>0</v>
      </c>
      <c r="N552" s="86">
        <v>0</v>
      </c>
      <c r="O552" s="86">
        <v>0</v>
      </c>
      <c r="P552" s="86">
        <v>0</v>
      </c>
      <c r="Q552" s="86">
        <v>0</v>
      </c>
      <c r="R552" s="86">
        <v>0</v>
      </c>
      <c r="S552" s="86">
        <v>0</v>
      </c>
      <c r="T552" s="86">
        <v>0</v>
      </c>
      <c r="U552" s="86">
        <v>0</v>
      </c>
      <c r="V552" s="140">
        <v>0</v>
      </c>
      <c r="W552" s="86">
        <v>0</v>
      </c>
      <c r="X552" s="86">
        <v>0</v>
      </c>
      <c r="Y552" s="86">
        <v>0</v>
      </c>
      <c r="Z552" s="86">
        <v>0</v>
      </c>
      <c r="AA552" s="86">
        <v>0</v>
      </c>
      <c r="AB552" s="86">
        <v>0</v>
      </c>
      <c r="AC552" s="86">
        <v>0</v>
      </c>
      <c r="AD552" s="86">
        <v>0</v>
      </c>
      <c r="AE552" s="86">
        <v>0</v>
      </c>
      <c r="AF552" s="86">
        <v>0</v>
      </c>
      <c r="AG552" s="86">
        <v>0</v>
      </c>
      <c r="AH552" s="79">
        <v>1</v>
      </c>
      <c r="AI552" s="92">
        <f t="shared" si="8"/>
        <v>0</v>
      </c>
    </row>
    <row r="553" spans="1:35">
      <c r="A553" s="51" t="s">
        <v>688</v>
      </c>
      <c r="B553" s="86">
        <v>0</v>
      </c>
      <c r="C553" s="86">
        <v>0</v>
      </c>
      <c r="D553" s="86">
        <v>0</v>
      </c>
      <c r="E553" s="85">
        <v>0</v>
      </c>
      <c r="F553" s="86">
        <v>0</v>
      </c>
      <c r="G553" s="86">
        <v>0</v>
      </c>
      <c r="H553" s="86">
        <v>0</v>
      </c>
      <c r="I553" s="86">
        <v>0</v>
      </c>
      <c r="J553" s="86">
        <v>0</v>
      </c>
      <c r="K553" s="86">
        <v>0</v>
      </c>
      <c r="L553" s="86">
        <v>0</v>
      </c>
      <c r="M553" s="86">
        <v>0</v>
      </c>
      <c r="N553" s="86">
        <v>0</v>
      </c>
      <c r="O553" s="86">
        <v>0</v>
      </c>
      <c r="P553" s="86">
        <v>0</v>
      </c>
      <c r="Q553" s="86">
        <v>0</v>
      </c>
      <c r="R553" s="86">
        <v>0</v>
      </c>
      <c r="S553" s="86">
        <v>0</v>
      </c>
      <c r="T553" s="86">
        <v>0</v>
      </c>
      <c r="U553" s="86">
        <v>0</v>
      </c>
      <c r="V553" s="140">
        <v>0</v>
      </c>
      <c r="W553" s="86">
        <v>0</v>
      </c>
      <c r="X553" s="86">
        <v>0</v>
      </c>
      <c r="Y553" s="86">
        <v>0</v>
      </c>
      <c r="Z553" s="86">
        <v>0</v>
      </c>
      <c r="AA553" s="86">
        <v>0</v>
      </c>
      <c r="AB553" s="86">
        <v>0</v>
      </c>
      <c r="AC553" s="86">
        <v>0</v>
      </c>
      <c r="AD553" s="86">
        <v>0</v>
      </c>
      <c r="AE553" s="86">
        <v>0</v>
      </c>
      <c r="AF553" s="86">
        <v>0</v>
      </c>
      <c r="AG553" s="86">
        <v>0</v>
      </c>
      <c r="AH553" s="79">
        <v>1</v>
      </c>
      <c r="AI553" s="92">
        <f t="shared" si="8"/>
        <v>0</v>
      </c>
    </row>
    <row r="554" spans="1:35">
      <c r="A554" s="51" t="s">
        <v>689</v>
      </c>
      <c r="B554" s="86">
        <v>0</v>
      </c>
      <c r="C554" s="86">
        <v>0</v>
      </c>
      <c r="D554" s="86">
        <v>0</v>
      </c>
      <c r="E554" s="85">
        <v>1</v>
      </c>
      <c r="F554" s="86">
        <v>0</v>
      </c>
      <c r="G554" s="86">
        <v>0</v>
      </c>
      <c r="H554" s="86">
        <v>0</v>
      </c>
      <c r="I554" s="86">
        <v>0</v>
      </c>
      <c r="J554" s="86">
        <v>0</v>
      </c>
      <c r="K554" s="86">
        <v>0</v>
      </c>
      <c r="L554" s="86">
        <v>0</v>
      </c>
      <c r="M554" s="86">
        <v>0</v>
      </c>
      <c r="N554" s="86">
        <v>0</v>
      </c>
      <c r="O554" s="86">
        <v>0</v>
      </c>
      <c r="P554" s="86">
        <v>0</v>
      </c>
      <c r="Q554" s="86">
        <v>0</v>
      </c>
      <c r="R554" s="86">
        <v>0</v>
      </c>
      <c r="S554" s="86">
        <v>0</v>
      </c>
      <c r="T554" s="86">
        <v>0</v>
      </c>
      <c r="U554" s="86">
        <v>0</v>
      </c>
      <c r="V554" s="140">
        <v>0</v>
      </c>
      <c r="W554" s="86">
        <v>0</v>
      </c>
      <c r="X554" s="86">
        <v>0</v>
      </c>
      <c r="Y554" s="86">
        <v>0</v>
      </c>
      <c r="Z554" s="86">
        <v>0</v>
      </c>
      <c r="AA554" s="86">
        <v>0</v>
      </c>
      <c r="AB554" s="86">
        <v>0</v>
      </c>
      <c r="AC554" s="86">
        <v>0</v>
      </c>
      <c r="AD554" s="86">
        <v>0</v>
      </c>
      <c r="AE554" s="86">
        <v>0</v>
      </c>
      <c r="AF554" s="86">
        <v>0</v>
      </c>
      <c r="AG554" s="86">
        <v>0</v>
      </c>
      <c r="AH554" s="79">
        <v>1</v>
      </c>
      <c r="AI554" s="92">
        <f t="shared" si="8"/>
        <v>0</v>
      </c>
    </row>
    <row r="555" spans="1:35">
      <c r="A555" s="51" t="s">
        <v>690</v>
      </c>
      <c r="B555" s="86">
        <v>0</v>
      </c>
      <c r="C555" s="86">
        <v>0</v>
      </c>
      <c r="D555" s="86">
        <v>195</v>
      </c>
      <c r="E555" s="85">
        <v>212</v>
      </c>
      <c r="F555" s="86">
        <v>348100</v>
      </c>
      <c r="G555" s="86">
        <v>324635</v>
      </c>
      <c r="H555" s="86">
        <v>40630</v>
      </c>
      <c r="I555" s="86">
        <v>3585.6400000000003</v>
      </c>
      <c r="J555" s="86">
        <v>-17165</v>
      </c>
      <c r="K555" s="86">
        <v>378539</v>
      </c>
      <c r="L555" s="86">
        <v>319568</v>
      </c>
      <c r="M555" s="86">
        <v>302473</v>
      </c>
      <c r="N555" s="86">
        <v>403125</v>
      </c>
      <c r="O555" s="86">
        <v>32163</v>
      </c>
      <c r="P555" s="86">
        <v>10418</v>
      </c>
      <c r="Q555" s="86">
        <v>0</v>
      </c>
      <c r="R555" s="86">
        <v>0</v>
      </c>
      <c r="S555" s="86">
        <v>-19116</v>
      </c>
      <c r="T555" s="86">
        <v>0</v>
      </c>
      <c r="U555" s="86">
        <v>0</v>
      </c>
      <c r="V555" s="140">
        <v>0</v>
      </c>
      <c r="W555" s="86">
        <v>-1951</v>
      </c>
      <c r="X555" s="86">
        <v>0</v>
      </c>
      <c r="Y555" s="86">
        <v>17165</v>
      </c>
      <c r="Z555" s="86">
        <v>0</v>
      </c>
      <c r="AA555" s="86">
        <v>0</v>
      </c>
      <c r="AB555" s="86">
        <v>-1951</v>
      </c>
      <c r="AC555" s="86">
        <v>-1951</v>
      </c>
      <c r="AD555" s="86">
        <v>-1951</v>
      </c>
      <c r="AE555" s="86">
        <v>-1951</v>
      </c>
      <c r="AF555" s="86">
        <v>-1951</v>
      </c>
      <c r="AG555" s="86">
        <v>-7410</v>
      </c>
      <c r="AH555" s="79">
        <v>9.8000000000000007</v>
      </c>
      <c r="AI555" s="92">
        <f t="shared" si="8"/>
        <v>23465</v>
      </c>
    </row>
    <row r="556" spans="1:35" ht="22.5">
      <c r="A556" s="51" t="s">
        <v>691</v>
      </c>
      <c r="B556" s="86">
        <v>0</v>
      </c>
      <c r="C556" s="86">
        <v>0</v>
      </c>
      <c r="D556" s="86">
        <v>0</v>
      </c>
      <c r="E556" s="85">
        <v>0</v>
      </c>
      <c r="F556" s="86">
        <v>0</v>
      </c>
      <c r="G556" s="86">
        <v>0</v>
      </c>
      <c r="H556" s="86">
        <v>0</v>
      </c>
      <c r="I556" s="86">
        <v>0</v>
      </c>
      <c r="J556" s="86">
        <v>0</v>
      </c>
      <c r="K556" s="86">
        <v>0</v>
      </c>
      <c r="L556" s="86">
        <v>0</v>
      </c>
      <c r="M556" s="86">
        <v>0</v>
      </c>
      <c r="N556" s="86">
        <v>0</v>
      </c>
      <c r="O556" s="86">
        <v>0</v>
      </c>
      <c r="P556" s="86">
        <v>0</v>
      </c>
      <c r="Q556" s="86">
        <v>0</v>
      </c>
      <c r="R556" s="86">
        <v>0</v>
      </c>
      <c r="S556" s="86">
        <v>0</v>
      </c>
      <c r="T556" s="86">
        <v>0</v>
      </c>
      <c r="U556" s="86">
        <v>0</v>
      </c>
      <c r="V556" s="140">
        <v>0</v>
      </c>
      <c r="W556" s="86">
        <v>0</v>
      </c>
      <c r="X556" s="86">
        <v>0</v>
      </c>
      <c r="Y556" s="86">
        <v>0</v>
      </c>
      <c r="Z556" s="86">
        <v>0</v>
      </c>
      <c r="AA556" s="86">
        <v>0</v>
      </c>
      <c r="AB556" s="86">
        <v>0</v>
      </c>
      <c r="AC556" s="86">
        <v>0</v>
      </c>
      <c r="AD556" s="86">
        <v>0</v>
      </c>
      <c r="AE556" s="86">
        <v>0</v>
      </c>
      <c r="AF556" s="86">
        <v>0</v>
      </c>
      <c r="AG556" s="86">
        <v>0</v>
      </c>
      <c r="AH556" s="79">
        <v>1</v>
      </c>
      <c r="AI556" s="92">
        <f t="shared" si="8"/>
        <v>0</v>
      </c>
    </row>
    <row r="557" spans="1:35">
      <c r="A557" s="51" t="s">
        <v>692</v>
      </c>
      <c r="B557" s="86">
        <v>0</v>
      </c>
      <c r="C557" s="86">
        <v>0</v>
      </c>
      <c r="D557" s="86">
        <v>9</v>
      </c>
      <c r="E557" s="85">
        <v>9</v>
      </c>
      <c r="F557" s="86">
        <v>25971</v>
      </c>
      <c r="G557" s="86">
        <v>23461</v>
      </c>
      <c r="H557" s="86">
        <v>3871</v>
      </c>
      <c r="I557" s="86">
        <v>129.53999999999991</v>
      </c>
      <c r="J557" s="86">
        <v>-1361</v>
      </c>
      <c r="K557" s="86">
        <v>28464</v>
      </c>
      <c r="L557" s="86">
        <v>23663</v>
      </c>
      <c r="M557" s="86">
        <v>22485</v>
      </c>
      <c r="N557" s="86">
        <v>30126</v>
      </c>
      <c r="O557" s="86">
        <v>3277</v>
      </c>
      <c r="P557" s="86">
        <v>781</v>
      </c>
      <c r="Q557" s="86">
        <v>0</v>
      </c>
      <c r="R557" s="86">
        <v>0</v>
      </c>
      <c r="S557" s="86">
        <v>-1548</v>
      </c>
      <c r="T557" s="86">
        <v>0</v>
      </c>
      <c r="U557" s="86">
        <v>0</v>
      </c>
      <c r="V557" s="140">
        <v>0</v>
      </c>
      <c r="W557" s="86">
        <v>-187</v>
      </c>
      <c r="X557" s="86">
        <v>0</v>
      </c>
      <c r="Y557" s="86">
        <v>1361</v>
      </c>
      <c r="Z557" s="86">
        <v>0</v>
      </c>
      <c r="AA557" s="86">
        <v>0</v>
      </c>
      <c r="AB557" s="86">
        <v>-187</v>
      </c>
      <c r="AC557" s="86">
        <v>-187</v>
      </c>
      <c r="AD557" s="86">
        <v>-187</v>
      </c>
      <c r="AE557" s="86">
        <v>-187</v>
      </c>
      <c r="AF557" s="86">
        <v>-187</v>
      </c>
      <c r="AG557" s="86">
        <v>-426</v>
      </c>
      <c r="AH557" s="79">
        <v>8.3000000000000007</v>
      </c>
      <c r="AI557" s="92">
        <f t="shared" si="8"/>
        <v>2510</v>
      </c>
    </row>
    <row r="558" spans="1:35">
      <c r="A558" s="51" t="s">
        <v>693</v>
      </c>
      <c r="B558" s="86">
        <v>0</v>
      </c>
      <c r="C558" s="86">
        <v>0</v>
      </c>
      <c r="D558" s="86">
        <v>6</v>
      </c>
      <c r="E558" s="85">
        <v>6</v>
      </c>
      <c r="F558" s="86">
        <v>8052</v>
      </c>
      <c r="G558" s="86">
        <v>7009</v>
      </c>
      <c r="H558" s="86">
        <v>1246</v>
      </c>
      <c r="I558" s="86">
        <v>42.680000000000007</v>
      </c>
      <c r="J558" s="86">
        <v>-203</v>
      </c>
      <c r="K558" s="86">
        <v>8422</v>
      </c>
      <c r="L558" s="86">
        <v>7693</v>
      </c>
      <c r="M558" s="86">
        <v>7315</v>
      </c>
      <c r="N558" s="86">
        <v>8898</v>
      </c>
      <c r="O558" s="86">
        <v>1041</v>
      </c>
      <c r="P558" s="86">
        <v>235</v>
      </c>
      <c r="Q558" s="86">
        <v>0</v>
      </c>
      <c r="R558" s="86">
        <v>0</v>
      </c>
      <c r="S558" s="86">
        <v>-233</v>
      </c>
      <c r="T558" s="86">
        <v>0</v>
      </c>
      <c r="U558" s="86">
        <v>0</v>
      </c>
      <c r="V558" s="140">
        <v>0</v>
      </c>
      <c r="W558" s="86">
        <v>-30</v>
      </c>
      <c r="X558" s="86">
        <v>0</v>
      </c>
      <c r="Y558" s="86">
        <v>203</v>
      </c>
      <c r="Z558" s="86">
        <v>0</v>
      </c>
      <c r="AA558" s="86">
        <v>0</v>
      </c>
      <c r="AB558" s="86">
        <v>-30</v>
      </c>
      <c r="AC558" s="86">
        <v>-30</v>
      </c>
      <c r="AD558" s="86">
        <v>-30</v>
      </c>
      <c r="AE558" s="86">
        <v>-30</v>
      </c>
      <c r="AF558" s="86">
        <v>-30</v>
      </c>
      <c r="AG558" s="86">
        <v>-53</v>
      </c>
      <c r="AH558" s="79">
        <v>7.8</v>
      </c>
      <c r="AI558" s="92">
        <f t="shared" si="8"/>
        <v>1043</v>
      </c>
    </row>
    <row r="559" spans="1:35">
      <c r="A559" s="51" t="s">
        <v>694</v>
      </c>
      <c r="B559" s="86">
        <v>0</v>
      </c>
      <c r="C559" s="86">
        <v>0</v>
      </c>
      <c r="D559" s="86">
        <v>0</v>
      </c>
      <c r="E559" s="85">
        <v>0</v>
      </c>
      <c r="F559" s="86">
        <v>0</v>
      </c>
      <c r="G559" s="86">
        <v>0</v>
      </c>
      <c r="H559" s="86">
        <v>0</v>
      </c>
      <c r="I559" s="86">
        <v>0</v>
      </c>
      <c r="J559" s="86">
        <v>0</v>
      </c>
      <c r="K559" s="86">
        <v>0</v>
      </c>
      <c r="L559" s="86">
        <v>0</v>
      </c>
      <c r="M559" s="86">
        <v>0</v>
      </c>
      <c r="N559" s="86">
        <v>0</v>
      </c>
      <c r="O559" s="86">
        <v>0</v>
      </c>
      <c r="P559" s="86">
        <v>0</v>
      </c>
      <c r="Q559" s="86">
        <v>0</v>
      </c>
      <c r="R559" s="86">
        <v>0</v>
      </c>
      <c r="S559" s="86">
        <v>0</v>
      </c>
      <c r="T559" s="86">
        <v>0</v>
      </c>
      <c r="U559" s="86">
        <v>0</v>
      </c>
      <c r="V559" s="140">
        <v>0</v>
      </c>
      <c r="W559" s="86">
        <v>0</v>
      </c>
      <c r="X559" s="86">
        <v>0</v>
      </c>
      <c r="Y559" s="86">
        <v>0</v>
      </c>
      <c r="Z559" s="86">
        <v>0</v>
      </c>
      <c r="AA559" s="86">
        <v>0</v>
      </c>
      <c r="AB559" s="86">
        <v>0</v>
      </c>
      <c r="AC559" s="86">
        <v>0</v>
      </c>
      <c r="AD559" s="86">
        <v>0</v>
      </c>
      <c r="AE559" s="86">
        <v>0</v>
      </c>
      <c r="AF559" s="86">
        <v>0</v>
      </c>
      <c r="AG559" s="86">
        <v>0</v>
      </c>
      <c r="AH559" s="79">
        <v>1</v>
      </c>
      <c r="AI559" s="92">
        <f t="shared" si="8"/>
        <v>0</v>
      </c>
    </row>
    <row r="560" spans="1:35">
      <c r="A560" s="51" t="s">
        <v>695</v>
      </c>
      <c r="B560" s="86">
        <v>0</v>
      </c>
      <c r="C560" s="86">
        <v>0</v>
      </c>
      <c r="D560" s="86">
        <v>0</v>
      </c>
      <c r="E560" s="85">
        <v>0</v>
      </c>
      <c r="F560" s="86">
        <v>0</v>
      </c>
      <c r="G560" s="86">
        <v>0</v>
      </c>
      <c r="H560" s="86">
        <v>0</v>
      </c>
      <c r="I560" s="86">
        <v>0</v>
      </c>
      <c r="J560" s="86">
        <v>0</v>
      </c>
      <c r="K560" s="86">
        <v>0</v>
      </c>
      <c r="L560" s="86">
        <v>0</v>
      </c>
      <c r="M560" s="86">
        <v>0</v>
      </c>
      <c r="N560" s="86">
        <v>0</v>
      </c>
      <c r="O560" s="86">
        <v>0</v>
      </c>
      <c r="P560" s="86">
        <v>0</v>
      </c>
      <c r="Q560" s="86">
        <v>0</v>
      </c>
      <c r="R560" s="86">
        <v>0</v>
      </c>
      <c r="S560" s="86">
        <v>0</v>
      </c>
      <c r="T560" s="86">
        <v>0</v>
      </c>
      <c r="U560" s="86">
        <v>0</v>
      </c>
      <c r="V560" s="140">
        <v>0</v>
      </c>
      <c r="W560" s="86">
        <v>0</v>
      </c>
      <c r="X560" s="86">
        <v>0</v>
      </c>
      <c r="Y560" s="86">
        <v>0</v>
      </c>
      <c r="Z560" s="86">
        <v>0</v>
      </c>
      <c r="AA560" s="86">
        <v>0</v>
      </c>
      <c r="AB560" s="86">
        <v>0</v>
      </c>
      <c r="AC560" s="86">
        <v>0</v>
      </c>
      <c r="AD560" s="86">
        <v>0</v>
      </c>
      <c r="AE560" s="86">
        <v>0</v>
      </c>
      <c r="AF560" s="86">
        <v>0</v>
      </c>
      <c r="AG560" s="86">
        <v>0</v>
      </c>
      <c r="AH560" s="79">
        <v>1</v>
      </c>
      <c r="AI560" s="92">
        <f t="shared" si="8"/>
        <v>0</v>
      </c>
    </row>
    <row r="561" spans="1:35">
      <c r="A561" s="51" t="s">
        <v>696</v>
      </c>
      <c r="B561" s="86">
        <v>1</v>
      </c>
      <c r="C561" s="86">
        <v>0</v>
      </c>
      <c r="D561" s="86">
        <v>204</v>
      </c>
      <c r="E561" s="85">
        <v>232</v>
      </c>
      <c r="F561" s="86">
        <v>425465</v>
      </c>
      <c r="G561" s="86">
        <v>403348</v>
      </c>
      <c r="H561" s="86">
        <v>45713</v>
      </c>
      <c r="I561" s="86">
        <v>8161.450000000008</v>
      </c>
      <c r="J561" s="86">
        <v>-19614</v>
      </c>
      <c r="K561" s="86">
        <v>460399</v>
      </c>
      <c r="L561" s="86">
        <v>392934</v>
      </c>
      <c r="M561" s="86">
        <v>373267</v>
      </c>
      <c r="N561" s="86">
        <v>487954</v>
      </c>
      <c r="O561" s="86">
        <v>35441</v>
      </c>
      <c r="P561" s="86">
        <v>12755</v>
      </c>
      <c r="Q561" s="86">
        <v>0</v>
      </c>
      <c r="R561" s="86">
        <v>0</v>
      </c>
      <c r="S561" s="86">
        <v>-22097</v>
      </c>
      <c r="T561" s="86">
        <v>3982</v>
      </c>
      <c r="U561" s="86">
        <v>0</v>
      </c>
      <c r="V561" s="140">
        <v>0</v>
      </c>
      <c r="W561" s="86">
        <v>-2483</v>
      </c>
      <c r="X561" s="86">
        <v>0</v>
      </c>
      <c r="Y561" s="86">
        <v>19614</v>
      </c>
      <c r="Z561" s="86">
        <v>0</v>
      </c>
      <c r="AA561" s="86">
        <v>0</v>
      </c>
      <c r="AB561" s="86">
        <v>-2483</v>
      </c>
      <c r="AC561" s="86">
        <v>-2483</v>
      </c>
      <c r="AD561" s="86">
        <v>-2483</v>
      </c>
      <c r="AE561" s="86">
        <v>-2483</v>
      </c>
      <c r="AF561" s="86">
        <v>-2483</v>
      </c>
      <c r="AG561" s="86">
        <v>-7199</v>
      </c>
      <c r="AH561" s="79">
        <v>8.9</v>
      </c>
      <c r="AI561" s="92">
        <f t="shared" si="8"/>
        <v>22117</v>
      </c>
    </row>
    <row r="562" spans="1:35">
      <c r="A562" s="51" t="s">
        <v>697</v>
      </c>
      <c r="B562" s="86">
        <v>0</v>
      </c>
      <c r="C562" s="86">
        <v>0</v>
      </c>
      <c r="D562" s="86">
        <v>0</v>
      </c>
      <c r="E562" s="85">
        <v>0</v>
      </c>
      <c r="F562" s="86">
        <v>0</v>
      </c>
      <c r="G562" s="86">
        <v>0</v>
      </c>
      <c r="H562" s="86">
        <v>0</v>
      </c>
      <c r="I562" s="86">
        <v>0</v>
      </c>
      <c r="J562" s="86">
        <v>0</v>
      </c>
      <c r="K562" s="86">
        <v>0</v>
      </c>
      <c r="L562" s="86">
        <v>0</v>
      </c>
      <c r="M562" s="86">
        <v>0</v>
      </c>
      <c r="N562" s="86">
        <v>0</v>
      </c>
      <c r="O562" s="86">
        <v>0</v>
      </c>
      <c r="P562" s="86">
        <v>0</v>
      </c>
      <c r="Q562" s="86">
        <v>0</v>
      </c>
      <c r="R562" s="86">
        <v>0</v>
      </c>
      <c r="S562" s="86">
        <v>0</v>
      </c>
      <c r="T562" s="86">
        <v>0</v>
      </c>
      <c r="U562" s="86">
        <v>0</v>
      </c>
      <c r="V562" s="140">
        <v>0</v>
      </c>
      <c r="W562" s="86">
        <v>0</v>
      </c>
      <c r="X562" s="86">
        <v>0</v>
      </c>
      <c r="Y562" s="86">
        <v>0</v>
      </c>
      <c r="Z562" s="86">
        <v>0</v>
      </c>
      <c r="AA562" s="86">
        <v>0</v>
      </c>
      <c r="AB562" s="86">
        <v>0</v>
      </c>
      <c r="AC562" s="86">
        <v>0</v>
      </c>
      <c r="AD562" s="86">
        <v>0</v>
      </c>
      <c r="AE562" s="86">
        <v>0</v>
      </c>
      <c r="AF562" s="86">
        <v>0</v>
      </c>
      <c r="AG562" s="86">
        <v>0</v>
      </c>
      <c r="AH562" s="79">
        <v>1</v>
      </c>
      <c r="AI562" s="92">
        <f t="shared" si="8"/>
        <v>0</v>
      </c>
    </row>
    <row r="563" spans="1:35">
      <c r="A563" s="51" t="s">
        <v>698</v>
      </c>
      <c r="B563" s="86">
        <v>0</v>
      </c>
      <c r="C563" s="86">
        <v>0</v>
      </c>
      <c r="D563" s="86">
        <v>0</v>
      </c>
      <c r="E563" s="85">
        <v>0</v>
      </c>
      <c r="F563" s="86">
        <v>0</v>
      </c>
      <c r="G563" s="86">
        <v>0</v>
      </c>
      <c r="H563" s="86">
        <v>0</v>
      </c>
      <c r="I563" s="86">
        <v>0</v>
      </c>
      <c r="J563" s="86">
        <v>0</v>
      </c>
      <c r="K563" s="86">
        <v>0</v>
      </c>
      <c r="L563" s="86">
        <v>0</v>
      </c>
      <c r="M563" s="86">
        <v>0</v>
      </c>
      <c r="N563" s="86">
        <v>0</v>
      </c>
      <c r="O563" s="86">
        <v>0</v>
      </c>
      <c r="P563" s="86">
        <v>0</v>
      </c>
      <c r="Q563" s="86">
        <v>0</v>
      </c>
      <c r="R563" s="86">
        <v>0</v>
      </c>
      <c r="S563" s="86">
        <v>0</v>
      </c>
      <c r="T563" s="86">
        <v>0</v>
      </c>
      <c r="U563" s="86">
        <v>0</v>
      </c>
      <c r="V563" s="140">
        <v>0</v>
      </c>
      <c r="W563" s="86">
        <v>0</v>
      </c>
      <c r="X563" s="86">
        <v>0</v>
      </c>
      <c r="Y563" s="86">
        <v>0</v>
      </c>
      <c r="Z563" s="86">
        <v>0</v>
      </c>
      <c r="AA563" s="86">
        <v>0</v>
      </c>
      <c r="AB563" s="86">
        <v>0</v>
      </c>
      <c r="AC563" s="86">
        <v>0</v>
      </c>
      <c r="AD563" s="86">
        <v>0</v>
      </c>
      <c r="AE563" s="86">
        <v>0</v>
      </c>
      <c r="AF563" s="86">
        <v>0</v>
      </c>
      <c r="AG563" s="86">
        <v>0</v>
      </c>
      <c r="AH563" s="79">
        <v>1</v>
      </c>
      <c r="AI563" s="92">
        <f t="shared" si="8"/>
        <v>0</v>
      </c>
    </row>
    <row r="564" spans="1:35">
      <c r="A564" s="51" t="s">
        <v>699</v>
      </c>
      <c r="B564" s="86">
        <v>0</v>
      </c>
      <c r="C564" s="86">
        <v>0</v>
      </c>
      <c r="D564" s="86">
        <v>0</v>
      </c>
      <c r="E564" s="85">
        <v>0</v>
      </c>
      <c r="F564" s="86">
        <v>0</v>
      </c>
      <c r="G564" s="86">
        <v>0</v>
      </c>
      <c r="H564" s="86">
        <v>0</v>
      </c>
      <c r="I564" s="86">
        <v>0</v>
      </c>
      <c r="J564" s="86">
        <v>0</v>
      </c>
      <c r="K564" s="86">
        <v>0</v>
      </c>
      <c r="L564" s="86">
        <v>0</v>
      </c>
      <c r="M564" s="86">
        <v>0</v>
      </c>
      <c r="N564" s="86">
        <v>0</v>
      </c>
      <c r="O564" s="86">
        <v>0</v>
      </c>
      <c r="P564" s="86">
        <v>0</v>
      </c>
      <c r="Q564" s="86">
        <v>0</v>
      </c>
      <c r="R564" s="86">
        <v>0</v>
      </c>
      <c r="S564" s="86">
        <v>0</v>
      </c>
      <c r="T564" s="86">
        <v>0</v>
      </c>
      <c r="U564" s="86">
        <v>0</v>
      </c>
      <c r="V564" s="140">
        <v>0</v>
      </c>
      <c r="W564" s="86">
        <v>0</v>
      </c>
      <c r="X564" s="86">
        <v>0</v>
      </c>
      <c r="Y564" s="86">
        <v>0</v>
      </c>
      <c r="Z564" s="86">
        <v>0</v>
      </c>
      <c r="AA564" s="86">
        <v>0</v>
      </c>
      <c r="AB564" s="86">
        <v>0</v>
      </c>
      <c r="AC564" s="86">
        <v>0</v>
      </c>
      <c r="AD564" s="86">
        <v>0</v>
      </c>
      <c r="AE564" s="86">
        <v>0</v>
      </c>
      <c r="AF564" s="86">
        <v>0</v>
      </c>
      <c r="AG564" s="86">
        <v>0</v>
      </c>
      <c r="AH564" s="79">
        <v>1</v>
      </c>
      <c r="AI564" s="92">
        <f t="shared" si="8"/>
        <v>0</v>
      </c>
    </row>
    <row r="565" spans="1:35">
      <c r="A565" s="51" t="s">
        <v>700</v>
      </c>
      <c r="B565" s="86">
        <v>0</v>
      </c>
      <c r="C565" s="86">
        <v>0</v>
      </c>
      <c r="D565" s="86">
        <v>32</v>
      </c>
      <c r="E565" s="85">
        <v>34</v>
      </c>
      <c r="F565" s="86">
        <v>65637</v>
      </c>
      <c r="G565" s="86">
        <v>60659</v>
      </c>
      <c r="H565" s="86">
        <v>7579</v>
      </c>
      <c r="I565" s="86">
        <v>1032.3599999999997</v>
      </c>
      <c r="J565" s="86">
        <v>-2601</v>
      </c>
      <c r="K565" s="86">
        <v>70293</v>
      </c>
      <c r="L565" s="86">
        <v>61273</v>
      </c>
      <c r="M565" s="86">
        <v>58337</v>
      </c>
      <c r="N565" s="86">
        <v>74345</v>
      </c>
      <c r="O565" s="86">
        <v>6014</v>
      </c>
      <c r="P565" s="86">
        <v>1947</v>
      </c>
      <c r="Q565" s="86">
        <v>0</v>
      </c>
      <c r="R565" s="86">
        <v>0</v>
      </c>
      <c r="S565" s="86">
        <v>-2983</v>
      </c>
      <c r="T565" s="86">
        <v>0</v>
      </c>
      <c r="U565" s="86">
        <v>0</v>
      </c>
      <c r="V565" s="140">
        <v>0</v>
      </c>
      <c r="W565" s="86">
        <v>-382</v>
      </c>
      <c r="X565" s="86">
        <v>0</v>
      </c>
      <c r="Y565" s="86">
        <v>2601</v>
      </c>
      <c r="Z565" s="86">
        <v>0</v>
      </c>
      <c r="AA565" s="86">
        <v>0</v>
      </c>
      <c r="AB565" s="86">
        <v>-382</v>
      </c>
      <c r="AC565" s="86">
        <v>-382</v>
      </c>
      <c r="AD565" s="86">
        <v>-382</v>
      </c>
      <c r="AE565" s="86">
        <v>-382</v>
      </c>
      <c r="AF565" s="86">
        <v>-382</v>
      </c>
      <c r="AG565" s="86">
        <v>-691</v>
      </c>
      <c r="AH565" s="79">
        <v>7.8</v>
      </c>
      <c r="AI565" s="92">
        <f t="shared" si="8"/>
        <v>4978</v>
      </c>
    </row>
    <row r="566" spans="1:35">
      <c r="A566" s="51" t="s">
        <v>701</v>
      </c>
      <c r="B566" s="86">
        <v>0</v>
      </c>
      <c r="C566" s="86">
        <v>0</v>
      </c>
      <c r="D566" s="86">
        <v>3</v>
      </c>
      <c r="E566" s="85">
        <v>3</v>
      </c>
      <c r="F566" s="86">
        <v>2598</v>
      </c>
      <c r="G566" s="86">
        <v>2142</v>
      </c>
      <c r="H566" s="86">
        <v>477</v>
      </c>
      <c r="I566" s="86">
        <v>132.09000000000003</v>
      </c>
      <c r="J566" s="86">
        <v>-21</v>
      </c>
      <c r="K566" s="86">
        <v>2647</v>
      </c>
      <c r="L566" s="86">
        <v>2521</v>
      </c>
      <c r="M566" s="86">
        <v>2346</v>
      </c>
      <c r="N566" s="86">
        <v>2866</v>
      </c>
      <c r="O566" s="86">
        <v>409</v>
      </c>
      <c r="P566" s="86">
        <v>74</v>
      </c>
      <c r="Q566" s="86">
        <v>0</v>
      </c>
      <c r="R566" s="86">
        <v>0</v>
      </c>
      <c r="S566" s="86">
        <v>-27</v>
      </c>
      <c r="T566" s="86">
        <v>0</v>
      </c>
      <c r="U566" s="86">
        <v>0</v>
      </c>
      <c r="V566" s="140">
        <v>0</v>
      </c>
      <c r="W566" s="86">
        <v>-6</v>
      </c>
      <c r="X566" s="86">
        <v>0</v>
      </c>
      <c r="Y566" s="86">
        <v>21</v>
      </c>
      <c r="Z566" s="86">
        <v>0</v>
      </c>
      <c r="AA566" s="86">
        <v>0</v>
      </c>
      <c r="AB566" s="86">
        <v>-6</v>
      </c>
      <c r="AC566" s="86">
        <v>-6</v>
      </c>
      <c r="AD566" s="86">
        <v>-6</v>
      </c>
      <c r="AE566" s="86">
        <v>-3</v>
      </c>
      <c r="AF566" s="86">
        <v>0</v>
      </c>
      <c r="AG566" s="86">
        <v>0</v>
      </c>
      <c r="AH566" s="79">
        <v>4.5999999999999996</v>
      </c>
      <c r="AI566" s="92">
        <f t="shared" si="8"/>
        <v>456</v>
      </c>
    </row>
    <row r="567" spans="1:35">
      <c r="A567" s="51" t="s">
        <v>702</v>
      </c>
      <c r="B567" s="86">
        <v>0</v>
      </c>
      <c r="C567" s="86">
        <v>0</v>
      </c>
      <c r="D567" s="86">
        <v>1</v>
      </c>
      <c r="E567" s="85">
        <v>1</v>
      </c>
      <c r="F567" s="86">
        <v>2097</v>
      </c>
      <c r="G567" s="86">
        <v>1887</v>
      </c>
      <c r="H567" s="86">
        <v>210</v>
      </c>
      <c r="I567" s="86">
        <v>337.44000000000005</v>
      </c>
      <c r="J567" s="86">
        <v>0</v>
      </c>
      <c r="K567" s="86">
        <v>2125</v>
      </c>
      <c r="L567" s="86">
        <v>2069</v>
      </c>
      <c r="M567" s="86">
        <v>2057</v>
      </c>
      <c r="N567" s="86">
        <v>2139</v>
      </c>
      <c r="O567" s="86">
        <v>168</v>
      </c>
      <c r="P567" s="86">
        <v>60</v>
      </c>
      <c r="Q567" s="86">
        <v>0</v>
      </c>
      <c r="R567" s="86">
        <v>0</v>
      </c>
      <c r="S567" s="86">
        <v>-18</v>
      </c>
      <c r="T567" s="86">
        <v>0</v>
      </c>
      <c r="U567" s="86">
        <v>0</v>
      </c>
      <c r="V567" s="140">
        <v>0</v>
      </c>
      <c r="W567" s="86">
        <v>-18</v>
      </c>
      <c r="X567" s="86">
        <v>0</v>
      </c>
      <c r="Y567" s="86">
        <v>0</v>
      </c>
      <c r="Z567" s="86">
        <v>0</v>
      </c>
      <c r="AA567" s="86">
        <v>0</v>
      </c>
      <c r="AB567" s="86">
        <v>0</v>
      </c>
      <c r="AC567" s="86">
        <v>0</v>
      </c>
      <c r="AD567" s="86">
        <v>0</v>
      </c>
      <c r="AE567" s="86">
        <v>0</v>
      </c>
      <c r="AF567" s="86">
        <v>0</v>
      </c>
      <c r="AG567" s="86">
        <v>0</v>
      </c>
      <c r="AH567" s="79">
        <v>1</v>
      </c>
      <c r="AI567" s="92">
        <f t="shared" si="8"/>
        <v>210</v>
      </c>
    </row>
    <row r="568" spans="1:35">
      <c r="A568" s="51" t="s">
        <v>703</v>
      </c>
      <c r="B568" s="86">
        <v>0</v>
      </c>
      <c r="C568" s="86">
        <v>0</v>
      </c>
      <c r="D568" s="86">
        <v>23</v>
      </c>
      <c r="E568" s="85">
        <v>25</v>
      </c>
      <c r="F568" s="86">
        <v>19988</v>
      </c>
      <c r="G568" s="86">
        <v>13604</v>
      </c>
      <c r="H568" s="86">
        <v>7235</v>
      </c>
      <c r="I568" s="86">
        <v>335.74</v>
      </c>
      <c r="J568" s="86">
        <v>-851</v>
      </c>
      <c r="K568" s="86">
        <v>21505</v>
      </c>
      <c r="L568" s="86">
        <v>18483</v>
      </c>
      <c r="M568" s="86">
        <v>17596</v>
      </c>
      <c r="N568" s="86">
        <v>22717</v>
      </c>
      <c r="O568" s="86">
        <v>6746</v>
      </c>
      <c r="P568" s="86">
        <v>594</v>
      </c>
      <c r="Q568" s="86">
        <v>0</v>
      </c>
      <c r="R568" s="86">
        <v>0</v>
      </c>
      <c r="S568" s="86">
        <v>-956</v>
      </c>
      <c r="T568" s="86">
        <v>0</v>
      </c>
      <c r="U568" s="86">
        <v>0</v>
      </c>
      <c r="V568" s="140">
        <v>0</v>
      </c>
      <c r="W568" s="86">
        <v>-105</v>
      </c>
      <c r="X568" s="86">
        <v>0</v>
      </c>
      <c r="Y568" s="86">
        <v>851</v>
      </c>
      <c r="Z568" s="86">
        <v>0</v>
      </c>
      <c r="AA568" s="86">
        <v>0</v>
      </c>
      <c r="AB568" s="86">
        <v>-105</v>
      </c>
      <c r="AC568" s="86">
        <v>-105</v>
      </c>
      <c r="AD568" s="86">
        <v>-105</v>
      </c>
      <c r="AE568" s="86">
        <v>-105</v>
      </c>
      <c r="AF568" s="86">
        <v>-105</v>
      </c>
      <c r="AG568" s="86">
        <v>-326</v>
      </c>
      <c r="AH568" s="79">
        <v>9.1</v>
      </c>
      <c r="AI568" s="92">
        <f t="shared" si="8"/>
        <v>6384</v>
      </c>
    </row>
    <row r="569" spans="1:35">
      <c r="A569" s="51" t="s">
        <v>704</v>
      </c>
      <c r="B569" s="86">
        <v>0</v>
      </c>
      <c r="C569" s="86">
        <v>0</v>
      </c>
      <c r="D569" s="86">
        <v>0</v>
      </c>
      <c r="E569" s="85">
        <v>0</v>
      </c>
      <c r="F569" s="86">
        <v>0</v>
      </c>
      <c r="G569" s="86">
        <v>0</v>
      </c>
      <c r="H569" s="86">
        <v>0</v>
      </c>
      <c r="I569" s="86">
        <v>0</v>
      </c>
      <c r="J569" s="86">
        <v>0</v>
      </c>
      <c r="K569" s="86">
        <v>0</v>
      </c>
      <c r="L569" s="86">
        <v>0</v>
      </c>
      <c r="M569" s="86">
        <v>0</v>
      </c>
      <c r="N569" s="86">
        <v>0</v>
      </c>
      <c r="O569" s="86">
        <v>0</v>
      </c>
      <c r="P569" s="86">
        <v>0</v>
      </c>
      <c r="Q569" s="86">
        <v>0</v>
      </c>
      <c r="R569" s="86">
        <v>0</v>
      </c>
      <c r="S569" s="86">
        <v>0</v>
      </c>
      <c r="T569" s="86">
        <v>0</v>
      </c>
      <c r="U569" s="86">
        <v>0</v>
      </c>
      <c r="V569" s="140">
        <v>0</v>
      </c>
      <c r="W569" s="86">
        <v>0</v>
      </c>
      <c r="X569" s="86">
        <v>0</v>
      </c>
      <c r="Y569" s="86">
        <v>0</v>
      </c>
      <c r="Z569" s="86">
        <v>0</v>
      </c>
      <c r="AA569" s="86">
        <v>0</v>
      </c>
      <c r="AB569" s="86">
        <v>0</v>
      </c>
      <c r="AC569" s="86">
        <v>0</v>
      </c>
      <c r="AD569" s="86">
        <v>0</v>
      </c>
      <c r="AE569" s="86">
        <v>0</v>
      </c>
      <c r="AF569" s="86">
        <v>0</v>
      </c>
      <c r="AG569" s="86">
        <v>0</v>
      </c>
      <c r="AH569" s="79">
        <v>1</v>
      </c>
      <c r="AI569" s="92">
        <f t="shared" si="8"/>
        <v>0</v>
      </c>
    </row>
    <row r="570" spans="1:35">
      <c r="A570" s="51" t="s">
        <v>705</v>
      </c>
      <c r="B570" s="86">
        <v>0</v>
      </c>
      <c r="C570" s="86">
        <v>0</v>
      </c>
      <c r="D570" s="86">
        <v>0</v>
      </c>
      <c r="E570" s="85">
        <v>0</v>
      </c>
      <c r="F570" s="86">
        <v>0</v>
      </c>
      <c r="G570" s="86">
        <v>0</v>
      </c>
      <c r="H570" s="86">
        <v>0</v>
      </c>
      <c r="I570" s="86">
        <v>0</v>
      </c>
      <c r="J570" s="86">
        <v>0</v>
      </c>
      <c r="K570" s="86">
        <v>0</v>
      </c>
      <c r="L570" s="86">
        <v>0</v>
      </c>
      <c r="M570" s="86">
        <v>0</v>
      </c>
      <c r="N570" s="86">
        <v>0</v>
      </c>
      <c r="O570" s="86">
        <v>0</v>
      </c>
      <c r="P570" s="86">
        <v>0</v>
      </c>
      <c r="Q570" s="86">
        <v>0</v>
      </c>
      <c r="R570" s="86">
        <v>0</v>
      </c>
      <c r="S570" s="86">
        <v>0</v>
      </c>
      <c r="T570" s="86">
        <v>0</v>
      </c>
      <c r="U570" s="86">
        <v>0</v>
      </c>
      <c r="V570" s="140">
        <v>0</v>
      </c>
      <c r="W570" s="86">
        <v>0</v>
      </c>
      <c r="X570" s="86">
        <v>0</v>
      </c>
      <c r="Y570" s="86">
        <v>0</v>
      </c>
      <c r="Z570" s="86">
        <v>0</v>
      </c>
      <c r="AA570" s="86">
        <v>0</v>
      </c>
      <c r="AB570" s="86">
        <v>0</v>
      </c>
      <c r="AC570" s="86">
        <v>0</v>
      </c>
      <c r="AD570" s="86">
        <v>0</v>
      </c>
      <c r="AE570" s="86">
        <v>0</v>
      </c>
      <c r="AF570" s="86">
        <v>0</v>
      </c>
      <c r="AG570" s="86">
        <v>0</v>
      </c>
      <c r="AH570" s="79">
        <v>1</v>
      </c>
      <c r="AI570" s="92">
        <f t="shared" si="8"/>
        <v>0</v>
      </c>
    </row>
    <row r="571" spans="1:35">
      <c r="A571" s="51" t="s">
        <v>706</v>
      </c>
      <c r="B571" s="86">
        <v>0</v>
      </c>
      <c r="C571" s="86">
        <v>0</v>
      </c>
      <c r="D571" s="86">
        <v>11</v>
      </c>
      <c r="E571" s="85">
        <v>12</v>
      </c>
      <c r="F571" s="86">
        <v>4521</v>
      </c>
      <c r="G571" s="86">
        <v>3705</v>
      </c>
      <c r="H571" s="86">
        <v>802</v>
      </c>
      <c r="I571" s="86">
        <v>342.58000000000004</v>
      </c>
      <c r="J571" s="86">
        <v>14</v>
      </c>
      <c r="K571" s="86">
        <v>4516</v>
      </c>
      <c r="L571" s="86">
        <v>4506</v>
      </c>
      <c r="M571" s="86">
        <v>4352</v>
      </c>
      <c r="N571" s="86">
        <v>4668</v>
      </c>
      <c r="O571" s="86">
        <v>672</v>
      </c>
      <c r="P571" s="86">
        <v>128</v>
      </c>
      <c r="Q571" s="86">
        <v>0</v>
      </c>
      <c r="R571" s="86">
        <v>0</v>
      </c>
      <c r="S571" s="86">
        <v>16</v>
      </c>
      <c r="T571" s="86">
        <v>0</v>
      </c>
      <c r="U571" s="86">
        <v>0</v>
      </c>
      <c r="V571" s="140">
        <v>0</v>
      </c>
      <c r="W571" s="86">
        <v>2</v>
      </c>
      <c r="X571" s="86">
        <v>0</v>
      </c>
      <c r="Y571" s="86">
        <v>0</v>
      </c>
      <c r="Z571" s="86">
        <v>0</v>
      </c>
      <c r="AA571" s="86">
        <v>14</v>
      </c>
      <c r="AB571" s="86">
        <v>2</v>
      </c>
      <c r="AC571" s="86">
        <v>2</v>
      </c>
      <c r="AD571" s="86">
        <v>2</v>
      </c>
      <c r="AE571" s="86">
        <v>2</v>
      </c>
      <c r="AF571" s="86">
        <v>2</v>
      </c>
      <c r="AG571" s="86">
        <v>4</v>
      </c>
      <c r="AH571" s="79">
        <v>9.4</v>
      </c>
      <c r="AI571" s="92">
        <f t="shared" si="8"/>
        <v>816</v>
      </c>
    </row>
    <row r="572" spans="1:35">
      <c r="A572" s="51" t="s">
        <v>707</v>
      </c>
      <c r="B572" s="86">
        <v>0</v>
      </c>
      <c r="C572" s="86">
        <v>0</v>
      </c>
      <c r="D572" s="86">
        <v>7</v>
      </c>
      <c r="E572" s="85">
        <v>7</v>
      </c>
      <c r="F572" s="86">
        <v>5412</v>
      </c>
      <c r="G572" s="86">
        <v>3708</v>
      </c>
      <c r="H572" s="86">
        <v>1969</v>
      </c>
      <c r="I572" s="86">
        <v>0</v>
      </c>
      <c r="J572" s="86">
        <v>-265</v>
      </c>
      <c r="K572" s="86">
        <v>5905</v>
      </c>
      <c r="L572" s="86">
        <v>4912</v>
      </c>
      <c r="M572" s="86">
        <v>4616</v>
      </c>
      <c r="N572" s="86">
        <v>6312</v>
      </c>
      <c r="O572" s="86">
        <v>1836</v>
      </c>
      <c r="P572" s="86">
        <v>162</v>
      </c>
      <c r="Q572" s="86">
        <v>0</v>
      </c>
      <c r="R572" s="86">
        <v>0</v>
      </c>
      <c r="S572" s="86">
        <v>-294</v>
      </c>
      <c r="T572" s="86">
        <v>0</v>
      </c>
      <c r="U572" s="86">
        <v>0</v>
      </c>
      <c r="V572" s="140">
        <v>0</v>
      </c>
      <c r="W572" s="86">
        <v>-29</v>
      </c>
      <c r="X572" s="86">
        <v>0</v>
      </c>
      <c r="Y572" s="86">
        <v>265</v>
      </c>
      <c r="Z572" s="86">
        <v>0</v>
      </c>
      <c r="AA572" s="86">
        <v>0</v>
      </c>
      <c r="AB572" s="86">
        <v>-29</v>
      </c>
      <c r="AC572" s="86">
        <v>-29</v>
      </c>
      <c r="AD572" s="86">
        <v>-29</v>
      </c>
      <c r="AE572" s="86">
        <v>-29</v>
      </c>
      <c r="AF572" s="86">
        <v>-29</v>
      </c>
      <c r="AG572" s="86">
        <v>-120</v>
      </c>
      <c r="AH572" s="79">
        <v>10</v>
      </c>
      <c r="AI572" s="92">
        <f t="shared" si="8"/>
        <v>1704</v>
      </c>
    </row>
    <row r="573" spans="1:35">
      <c r="A573" s="51" t="s">
        <v>708</v>
      </c>
      <c r="B573" s="86">
        <v>0</v>
      </c>
      <c r="C573" s="86">
        <v>0</v>
      </c>
      <c r="D573" s="86">
        <v>4</v>
      </c>
      <c r="E573" s="85">
        <v>4</v>
      </c>
      <c r="F573" s="86">
        <v>2653</v>
      </c>
      <c r="G573" s="86">
        <v>2142</v>
      </c>
      <c r="H573" s="86">
        <v>517</v>
      </c>
      <c r="I573" s="86">
        <v>212.73999999999995</v>
      </c>
      <c r="J573" s="86">
        <v>-6</v>
      </c>
      <c r="K573" s="86">
        <v>2665</v>
      </c>
      <c r="L573" s="86">
        <v>2640</v>
      </c>
      <c r="M573" s="86">
        <v>2565</v>
      </c>
      <c r="N573" s="86">
        <v>2745</v>
      </c>
      <c r="O573" s="86">
        <v>443</v>
      </c>
      <c r="P573" s="86">
        <v>75</v>
      </c>
      <c r="Q573" s="86">
        <v>0</v>
      </c>
      <c r="R573" s="86">
        <v>0</v>
      </c>
      <c r="S573" s="86">
        <v>-7</v>
      </c>
      <c r="T573" s="86">
        <v>0</v>
      </c>
      <c r="U573" s="86">
        <v>0</v>
      </c>
      <c r="V573" s="140">
        <v>0</v>
      </c>
      <c r="W573" s="86">
        <v>-1</v>
      </c>
      <c r="X573" s="86">
        <v>0</v>
      </c>
      <c r="Y573" s="86">
        <v>6</v>
      </c>
      <c r="Z573" s="86">
        <v>0</v>
      </c>
      <c r="AA573" s="86">
        <v>0</v>
      </c>
      <c r="AB573" s="86">
        <v>-1</v>
      </c>
      <c r="AC573" s="86">
        <v>-1</v>
      </c>
      <c r="AD573" s="86">
        <v>-1</v>
      </c>
      <c r="AE573" s="86">
        <v>-1</v>
      </c>
      <c r="AF573" s="86">
        <v>-1</v>
      </c>
      <c r="AG573" s="86">
        <v>-1</v>
      </c>
      <c r="AH573" s="79">
        <v>6</v>
      </c>
      <c r="AI573" s="92">
        <f t="shared" si="8"/>
        <v>511</v>
      </c>
    </row>
    <row r="574" spans="1:35">
      <c r="A574" s="51" t="s">
        <v>709</v>
      </c>
      <c r="B574" s="86">
        <v>0</v>
      </c>
      <c r="C574" s="86">
        <v>0</v>
      </c>
      <c r="D574" s="86">
        <v>10</v>
      </c>
      <c r="E574" s="85">
        <v>10</v>
      </c>
      <c r="F574" s="86">
        <v>235045</v>
      </c>
      <c r="G574" s="86">
        <v>229474</v>
      </c>
      <c r="H574" s="86">
        <v>22233</v>
      </c>
      <c r="I574" s="86">
        <v>1376.1200000000003</v>
      </c>
      <c r="J574" s="86">
        <v>-16662</v>
      </c>
      <c r="K574" s="86">
        <v>264380</v>
      </c>
      <c r="L574" s="86">
        <v>208776</v>
      </c>
      <c r="M574" s="86">
        <v>196549</v>
      </c>
      <c r="N574" s="86">
        <v>282543</v>
      </c>
      <c r="O574" s="86">
        <v>16778</v>
      </c>
      <c r="P574" s="86">
        <v>7191</v>
      </c>
      <c r="Q574" s="86">
        <v>0</v>
      </c>
      <c r="R574" s="86">
        <v>0</v>
      </c>
      <c r="S574" s="86">
        <v>-18398</v>
      </c>
      <c r="T574" s="86">
        <v>0</v>
      </c>
      <c r="U574" s="86">
        <v>0</v>
      </c>
      <c r="V574" s="140">
        <v>0</v>
      </c>
      <c r="W574" s="86">
        <v>-1736</v>
      </c>
      <c r="X574" s="86">
        <v>0</v>
      </c>
      <c r="Y574" s="86">
        <v>16662</v>
      </c>
      <c r="Z574" s="86">
        <v>0</v>
      </c>
      <c r="AA574" s="86">
        <v>0</v>
      </c>
      <c r="AB574" s="86">
        <v>-1736</v>
      </c>
      <c r="AC574" s="86">
        <v>-1736</v>
      </c>
      <c r="AD574" s="86">
        <v>-1736</v>
      </c>
      <c r="AE574" s="86">
        <v>-1736</v>
      </c>
      <c r="AF574" s="86">
        <v>-1736</v>
      </c>
      <c r="AG574" s="86">
        <v>-7982</v>
      </c>
      <c r="AH574" s="79">
        <v>10.6</v>
      </c>
      <c r="AI574" s="92">
        <f t="shared" si="8"/>
        <v>5571</v>
      </c>
    </row>
    <row r="575" spans="1:35">
      <c r="A575" s="51" t="s">
        <v>710</v>
      </c>
      <c r="B575" s="86">
        <v>0</v>
      </c>
      <c r="C575" s="86">
        <v>0</v>
      </c>
      <c r="D575" s="86">
        <v>0</v>
      </c>
      <c r="E575" s="85">
        <v>0</v>
      </c>
      <c r="F575" s="86">
        <v>0</v>
      </c>
      <c r="G575" s="86">
        <v>0</v>
      </c>
      <c r="H575" s="86">
        <v>0</v>
      </c>
      <c r="I575" s="86">
        <v>0</v>
      </c>
      <c r="J575" s="86">
        <v>0</v>
      </c>
      <c r="K575" s="86">
        <v>0</v>
      </c>
      <c r="L575" s="86">
        <v>0</v>
      </c>
      <c r="M575" s="86">
        <v>0</v>
      </c>
      <c r="N575" s="86">
        <v>0</v>
      </c>
      <c r="O575" s="86">
        <v>0</v>
      </c>
      <c r="P575" s="86">
        <v>0</v>
      </c>
      <c r="Q575" s="86">
        <v>0</v>
      </c>
      <c r="R575" s="86">
        <v>0</v>
      </c>
      <c r="S575" s="86">
        <v>0</v>
      </c>
      <c r="T575" s="86">
        <v>0</v>
      </c>
      <c r="U575" s="86">
        <v>0</v>
      </c>
      <c r="V575" s="140">
        <v>0</v>
      </c>
      <c r="W575" s="86">
        <v>0</v>
      </c>
      <c r="X575" s="86">
        <v>0</v>
      </c>
      <c r="Y575" s="86">
        <v>0</v>
      </c>
      <c r="Z575" s="86">
        <v>0</v>
      </c>
      <c r="AA575" s="86">
        <v>0</v>
      </c>
      <c r="AB575" s="86">
        <v>0</v>
      </c>
      <c r="AC575" s="86">
        <v>0</v>
      </c>
      <c r="AD575" s="86">
        <v>0</v>
      </c>
      <c r="AE575" s="86">
        <v>0</v>
      </c>
      <c r="AF575" s="86">
        <v>0</v>
      </c>
      <c r="AG575" s="86">
        <v>0</v>
      </c>
      <c r="AH575" s="79">
        <v>1</v>
      </c>
      <c r="AI575" s="92">
        <f t="shared" si="8"/>
        <v>0</v>
      </c>
    </row>
    <row r="576" spans="1:35">
      <c r="A576" s="51" t="s">
        <v>711</v>
      </c>
      <c r="B576" s="86">
        <v>0</v>
      </c>
      <c r="C576" s="86">
        <v>0</v>
      </c>
      <c r="D576" s="86">
        <v>0</v>
      </c>
      <c r="E576" s="85">
        <v>0</v>
      </c>
      <c r="F576" s="86">
        <v>0</v>
      </c>
      <c r="G576" s="86">
        <v>0</v>
      </c>
      <c r="H576" s="86">
        <v>0</v>
      </c>
      <c r="I576" s="86">
        <v>0</v>
      </c>
      <c r="J576" s="86">
        <v>0</v>
      </c>
      <c r="K576" s="86">
        <v>0</v>
      </c>
      <c r="L576" s="86">
        <v>0</v>
      </c>
      <c r="M576" s="86">
        <v>0</v>
      </c>
      <c r="N576" s="86">
        <v>0</v>
      </c>
      <c r="O576" s="86">
        <v>0</v>
      </c>
      <c r="P576" s="86">
        <v>0</v>
      </c>
      <c r="Q576" s="86">
        <v>0</v>
      </c>
      <c r="R576" s="86">
        <v>0</v>
      </c>
      <c r="S576" s="86">
        <v>0</v>
      </c>
      <c r="T576" s="86">
        <v>0</v>
      </c>
      <c r="U576" s="86">
        <v>0</v>
      </c>
      <c r="V576" s="140">
        <v>0</v>
      </c>
      <c r="W576" s="86">
        <v>0</v>
      </c>
      <c r="X576" s="86">
        <v>0</v>
      </c>
      <c r="Y576" s="86">
        <v>0</v>
      </c>
      <c r="Z576" s="86">
        <v>0</v>
      </c>
      <c r="AA576" s="86">
        <v>0</v>
      </c>
      <c r="AB576" s="86">
        <v>0</v>
      </c>
      <c r="AC576" s="86">
        <v>0</v>
      </c>
      <c r="AD576" s="86">
        <v>0</v>
      </c>
      <c r="AE576" s="86">
        <v>0</v>
      </c>
      <c r="AF576" s="86">
        <v>0</v>
      </c>
      <c r="AG576" s="86">
        <v>0</v>
      </c>
      <c r="AH576" s="79">
        <v>1</v>
      </c>
      <c r="AI576" s="92">
        <f t="shared" si="8"/>
        <v>0</v>
      </c>
    </row>
    <row r="577" spans="1:35">
      <c r="A577" s="51" t="s">
        <v>712</v>
      </c>
      <c r="B577" s="86">
        <v>0</v>
      </c>
      <c r="C577" s="86">
        <v>0</v>
      </c>
      <c r="D577" s="86">
        <v>4</v>
      </c>
      <c r="E577" s="85">
        <v>4</v>
      </c>
      <c r="F577" s="86">
        <v>1124</v>
      </c>
      <c r="G577" s="86">
        <v>158</v>
      </c>
      <c r="H577" s="86">
        <v>1034</v>
      </c>
      <c r="I577" s="86">
        <v>1.1400000000000006</v>
      </c>
      <c r="J577" s="86">
        <v>-68</v>
      </c>
      <c r="K577" s="86">
        <v>1227</v>
      </c>
      <c r="L577" s="86">
        <v>1065</v>
      </c>
      <c r="M577" s="86">
        <v>1025</v>
      </c>
      <c r="N577" s="86">
        <v>1299</v>
      </c>
      <c r="O577" s="86">
        <v>1011</v>
      </c>
      <c r="P577" s="86">
        <v>34</v>
      </c>
      <c r="Q577" s="86">
        <v>0</v>
      </c>
      <c r="R577" s="86">
        <v>0</v>
      </c>
      <c r="S577" s="86">
        <v>-79</v>
      </c>
      <c r="T577" s="86">
        <v>0</v>
      </c>
      <c r="U577" s="86">
        <v>0</v>
      </c>
      <c r="V577" s="140">
        <v>0</v>
      </c>
      <c r="W577" s="86">
        <v>-11</v>
      </c>
      <c r="X577" s="86">
        <v>0</v>
      </c>
      <c r="Y577" s="86">
        <v>68</v>
      </c>
      <c r="Z577" s="86">
        <v>0</v>
      </c>
      <c r="AA577" s="86">
        <v>0</v>
      </c>
      <c r="AB577" s="86">
        <v>-11</v>
      </c>
      <c r="AC577" s="86">
        <v>-11</v>
      </c>
      <c r="AD577" s="86">
        <v>-11</v>
      </c>
      <c r="AE577" s="86">
        <v>-11</v>
      </c>
      <c r="AF577" s="86">
        <v>-11</v>
      </c>
      <c r="AG577" s="86">
        <v>-13</v>
      </c>
      <c r="AH577" s="79">
        <v>7.3</v>
      </c>
      <c r="AI577" s="92">
        <f t="shared" si="8"/>
        <v>966</v>
      </c>
    </row>
    <row r="578" spans="1:35">
      <c r="A578" s="51" t="s">
        <v>713</v>
      </c>
      <c r="B578" s="86">
        <v>0</v>
      </c>
      <c r="C578" s="86">
        <v>0</v>
      </c>
      <c r="D578" s="86">
        <v>1</v>
      </c>
      <c r="E578" s="85">
        <v>1</v>
      </c>
      <c r="F578" s="86">
        <v>2637</v>
      </c>
      <c r="G578" s="86">
        <v>2568</v>
      </c>
      <c r="H578" s="86">
        <v>337</v>
      </c>
      <c r="I578" s="86">
        <v>0</v>
      </c>
      <c r="J578" s="86">
        <v>-268</v>
      </c>
      <c r="K578" s="86">
        <v>3077</v>
      </c>
      <c r="L578" s="86">
        <v>2223</v>
      </c>
      <c r="M578" s="86">
        <v>2018</v>
      </c>
      <c r="N578" s="86">
        <v>3460</v>
      </c>
      <c r="O578" s="86">
        <v>271</v>
      </c>
      <c r="P578" s="86">
        <v>83</v>
      </c>
      <c r="Q578" s="86">
        <v>0</v>
      </c>
      <c r="R578" s="86">
        <v>0</v>
      </c>
      <c r="S578" s="86">
        <v>-285</v>
      </c>
      <c r="T578" s="86">
        <v>0</v>
      </c>
      <c r="U578" s="86">
        <v>0</v>
      </c>
      <c r="V578" s="140">
        <v>0</v>
      </c>
      <c r="W578" s="86">
        <v>-17</v>
      </c>
      <c r="X578" s="86">
        <v>0</v>
      </c>
      <c r="Y578" s="86">
        <v>268</v>
      </c>
      <c r="Z578" s="86">
        <v>0</v>
      </c>
      <c r="AA578" s="86">
        <v>0</v>
      </c>
      <c r="AB578" s="86">
        <v>-17</v>
      </c>
      <c r="AC578" s="86">
        <v>-17</v>
      </c>
      <c r="AD578" s="86">
        <v>-17</v>
      </c>
      <c r="AE578" s="86">
        <v>-17</v>
      </c>
      <c r="AF578" s="86">
        <v>-17</v>
      </c>
      <c r="AG578" s="86">
        <v>-183</v>
      </c>
      <c r="AH578" s="79">
        <v>16.3</v>
      </c>
      <c r="AI578" s="92">
        <f t="shared" si="8"/>
        <v>69</v>
      </c>
    </row>
    <row r="579" spans="1:35">
      <c r="A579" s="51" t="s">
        <v>714</v>
      </c>
      <c r="B579" s="86">
        <v>0</v>
      </c>
      <c r="C579" s="86">
        <v>0</v>
      </c>
      <c r="D579" s="86">
        <v>3</v>
      </c>
      <c r="E579" s="85">
        <v>3</v>
      </c>
      <c r="F579" s="86">
        <v>6828</v>
      </c>
      <c r="G579" s="86">
        <v>6145</v>
      </c>
      <c r="H579" s="86">
        <v>928</v>
      </c>
      <c r="I579" s="86">
        <v>4.0000000000000924E-2</v>
      </c>
      <c r="J579" s="86">
        <v>-245</v>
      </c>
      <c r="K579" s="86">
        <v>7263</v>
      </c>
      <c r="L579" s="86">
        <v>6401</v>
      </c>
      <c r="M579" s="86">
        <v>6100</v>
      </c>
      <c r="N579" s="86">
        <v>7653</v>
      </c>
      <c r="O579" s="86">
        <v>756</v>
      </c>
      <c r="P579" s="86">
        <v>202</v>
      </c>
      <c r="Q579" s="86">
        <v>0</v>
      </c>
      <c r="R579" s="86">
        <v>0</v>
      </c>
      <c r="S579" s="86">
        <v>-275</v>
      </c>
      <c r="T579" s="86">
        <v>0</v>
      </c>
      <c r="U579" s="86">
        <v>0</v>
      </c>
      <c r="V579" s="140">
        <v>0</v>
      </c>
      <c r="W579" s="86">
        <v>-30</v>
      </c>
      <c r="X579" s="86">
        <v>0</v>
      </c>
      <c r="Y579" s="86">
        <v>245</v>
      </c>
      <c r="Z579" s="86">
        <v>0</v>
      </c>
      <c r="AA579" s="86">
        <v>0</v>
      </c>
      <c r="AB579" s="86">
        <v>-30</v>
      </c>
      <c r="AC579" s="86">
        <v>-30</v>
      </c>
      <c r="AD579" s="86">
        <v>-30</v>
      </c>
      <c r="AE579" s="86">
        <v>-30</v>
      </c>
      <c r="AF579" s="86">
        <v>-30</v>
      </c>
      <c r="AG579" s="86">
        <v>-95</v>
      </c>
      <c r="AH579" s="79">
        <v>9.1999999999999993</v>
      </c>
      <c r="AI579" s="92">
        <f t="shared" si="8"/>
        <v>683</v>
      </c>
    </row>
    <row r="580" spans="1:35">
      <c r="A580" s="51" t="s">
        <v>715</v>
      </c>
      <c r="B580" s="86">
        <v>0</v>
      </c>
      <c r="C580" s="86">
        <v>0</v>
      </c>
      <c r="D580" s="86">
        <v>9</v>
      </c>
      <c r="E580" s="85">
        <v>11</v>
      </c>
      <c r="F580" s="86">
        <v>20087</v>
      </c>
      <c r="G580" s="86">
        <v>18072</v>
      </c>
      <c r="H580" s="86">
        <v>2255</v>
      </c>
      <c r="I580" s="86">
        <v>641.24</v>
      </c>
      <c r="J580" s="86">
        <v>-240</v>
      </c>
      <c r="K580" s="86">
        <v>20565</v>
      </c>
      <c r="L580" s="86">
        <v>19609</v>
      </c>
      <c r="M580" s="86">
        <v>18868</v>
      </c>
      <c r="N580" s="86">
        <v>21457</v>
      </c>
      <c r="O580" s="86">
        <v>1747</v>
      </c>
      <c r="P580" s="86">
        <v>579</v>
      </c>
      <c r="Q580" s="86">
        <v>0</v>
      </c>
      <c r="R580" s="86">
        <v>0</v>
      </c>
      <c r="S580" s="86">
        <v>-311</v>
      </c>
      <c r="T580" s="86">
        <v>0</v>
      </c>
      <c r="U580" s="86">
        <v>0</v>
      </c>
      <c r="V580" s="140">
        <v>0</v>
      </c>
      <c r="W580" s="86">
        <v>-71</v>
      </c>
      <c r="X580" s="86">
        <v>0</v>
      </c>
      <c r="Y580" s="86">
        <v>240</v>
      </c>
      <c r="Z580" s="86">
        <v>0</v>
      </c>
      <c r="AA580" s="86">
        <v>0</v>
      </c>
      <c r="AB580" s="86">
        <v>-71</v>
      </c>
      <c r="AC580" s="86">
        <v>-71</v>
      </c>
      <c r="AD580" s="86">
        <v>-71</v>
      </c>
      <c r="AE580" s="86">
        <v>-27</v>
      </c>
      <c r="AF580" s="86">
        <v>0</v>
      </c>
      <c r="AG580" s="86">
        <v>0</v>
      </c>
      <c r="AH580" s="79">
        <v>4.4000000000000004</v>
      </c>
      <c r="AI580" s="92">
        <f t="shared" si="8"/>
        <v>2015</v>
      </c>
    </row>
    <row r="581" spans="1:35">
      <c r="A581" s="51" t="s">
        <v>716</v>
      </c>
      <c r="B581" s="86">
        <v>0</v>
      </c>
      <c r="C581" s="86">
        <v>0</v>
      </c>
      <c r="D581" s="86">
        <v>0</v>
      </c>
      <c r="E581" s="85">
        <v>0</v>
      </c>
      <c r="F581" s="86">
        <v>0</v>
      </c>
      <c r="G581" s="86">
        <v>0</v>
      </c>
      <c r="H581" s="86">
        <v>0</v>
      </c>
      <c r="I581" s="86">
        <v>0</v>
      </c>
      <c r="J581" s="86">
        <v>0</v>
      </c>
      <c r="K581" s="86">
        <v>0</v>
      </c>
      <c r="L581" s="86">
        <v>0</v>
      </c>
      <c r="M581" s="86">
        <v>0</v>
      </c>
      <c r="N581" s="86">
        <v>0</v>
      </c>
      <c r="O581" s="86">
        <v>0</v>
      </c>
      <c r="P581" s="86">
        <v>0</v>
      </c>
      <c r="Q581" s="86">
        <v>0</v>
      </c>
      <c r="R581" s="86">
        <v>0</v>
      </c>
      <c r="S581" s="86">
        <v>0</v>
      </c>
      <c r="T581" s="86">
        <v>0</v>
      </c>
      <c r="U581" s="86">
        <v>0</v>
      </c>
      <c r="V581" s="140">
        <v>0</v>
      </c>
      <c r="W581" s="86">
        <v>0</v>
      </c>
      <c r="X581" s="86">
        <v>0</v>
      </c>
      <c r="Y581" s="86">
        <v>0</v>
      </c>
      <c r="Z581" s="86">
        <v>0</v>
      </c>
      <c r="AA581" s="86">
        <v>0</v>
      </c>
      <c r="AB581" s="86">
        <v>0</v>
      </c>
      <c r="AC581" s="86">
        <v>0</v>
      </c>
      <c r="AD581" s="86">
        <v>0</v>
      </c>
      <c r="AE581" s="86">
        <v>0</v>
      </c>
      <c r="AF581" s="86">
        <v>0</v>
      </c>
      <c r="AG581" s="86">
        <v>0</v>
      </c>
      <c r="AH581" s="79">
        <v>1</v>
      </c>
      <c r="AI581" s="92">
        <f t="shared" ref="AI581" si="9">O581+P581+Q581+R581+S581-T581</f>
        <v>0</v>
      </c>
    </row>
    <row r="582" spans="1:35">
      <c r="A582" s="52" t="s">
        <v>717</v>
      </c>
      <c r="B582" s="87">
        <v>215</v>
      </c>
      <c r="C582" s="87">
        <v>0</v>
      </c>
      <c r="D582" s="87">
        <v>17260</v>
      </c>
      <c r="E582" s="87">
        <v>18807</v>
      </c>
      <c r="F582" s="87">
        <v>65498710</v>
      </c>
      <c r="G582" s="87">
        <v>63590873</v>
      </c>
      <c r="H582" s="87">
        <v>6645870</v>
      </c>
      <c r="I582" s="87">
        <v>2049522.4899999998</v>
      </c>
      <c r="J582" s="87">
        <v>-2976058</v>
      </c>
      <c r="K582" s="88">
        <v>70759151</v>
      </c>
      <c r="L582" s="88">
        <v>60544023</v>
      </c>
      <c r="M582" s="88">
        <v>57686549</v>
      </c>
      <c r="N582" s="88">
        <v>74809523</v>
      </c>
      <c r="O582" s="88">
        <v>5027070</v>
      </c>
      <c r="P582" s="88">
        <v>1977916</v>
      </c>
      <c r="Q582" s="88">
        <v>0</v>
      </c>
      <c r="R582" s="88">
        <v>0</v>
      </c>
      <c r="S582" s="88">
        <v>-3335174</v>
      </c>
      <c r="T582" s="88">
        <v>1761975</v>
      </c>
      <c r="U582" s="88">
        <v>0</v>
      </c>
      <c r="V582" s="139">
        <v>0</v>
      </c>
      <c r="W582" s="88">
        <v>-359116</v>
      </c>
      <c r="X582" s="88">
        <v>0</v>
      </c>
      <c r="Y582" s="88">
        <v>2976118</v>
      </c>
      <c r="Z582" s="88">
        <v>0</v>
      </c>
      <c r="AA582" s="88">
        <v>60</v>
      </c>
      <c r="AB582" s="88">
        <v>-358366</v>
      </c>
      <c r="AC582" s="88">
        <v>-358355</v>
      </c>
      <c r="AD582" s="88">
        <v>-358322</v>
      </c>
      <c r="AE582" s="88">
        <v>-358166</v>
      </c>
      <c r="AF582" s="88">
        <v>-357931</v>
      </c>
      <c r="AG582" s="88">
        <v>-1184918</v>
      </c>
      <c r="AH582" s="78"/>
    </row>
  </sheetData>
  <sheetProtection password="C4C7" sheet="1" objects="1" scenarios="1"/>
  <mergeCells count="12">
    <mergeCell ref="A2:A3"/>
    <mergeCell ref="AH2:AH3"/>
    <mergeCell ref="B2:E2"/>
    <mergeCell ref="F2:F3"/>
    <mergeCell ref="G2:G3"/>
    <mergeCell ref="H2:H3"/>
    <mergeCell ref="K2:N2"/>
    <mergeCell ref="O2:T2"/>
    <mergeCell ref="U2:W2"/>
    <mergeCell ref="X2:Y2"/>
    <mergeCell ref="Z2:AA2"/>
    <mergeCell ref="AB2:A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2"/>
  <sheetViews>
    <sheetView workbookViewId="0">
      <pane xSplit="1" ySplit="3" topLeftCell="B4" activePane="bottomRight" state="frozen"/>
      <selection pane="topRight" activeCell="B1" sqref="B1"/>
      <selection pane="bottomLeft" activeCell="A4" sqref="A4"/>
      <selection pane="bottomRight" activeCell="B51" sqref="B51:BL51"/>
    </sheetView>
  </sheetViews>
  <sheetFormatPr defaultRowHeight="15"/>
  <cols>
    <col min="1" max="1" width="39.5703125" customWidth="1"/>
    <col min="16" max="16" width="11.5703125" customWidth="1"/>
    <col min="19" max="19" width="10" customWidth="1"/>
    <col min="20" max="20" width="10.85546875" customWidth="1"/>
    <col min="66" max="66" width="12.85546875" customWidth="1"/>
    <col min="67" max="67" width="12.42578125" customWidth="1"/>
  </cols>
  <sheetData>
    <row r="1" spans="1:68" s="207" customFormat="1">
      <c r="A1" s="207">
        <v>1</v>
      </c>
      <c r="B1" s="207">
        <v>2</v>
      </c>
      <c r="C1" s="231">
        <v>3</v>
      </c>
      <c r="D1" s="231">
        <v>4</v>
      </c>
      <c r="E1" s="231">
        <v>5</v>
      </c>
      <c r="F1" s="231">
        <v>6</v>
      </c>
      <c r="G1" s="231">
        <v>7</v>
      </c>
      <c r="H1" s="231">
        <v>8</v>
      </c>
      <c r="I1" s="231">
        <v>9</v>
      </c>
      <c r="J1" s="231">
        <v>10</v>
      </c>
      <c r="K1" s="231">
        <v>11</v>
      </c>
      <c r="L1" s="231">
        <v>12</v>
      </c>
      <c r="M1" s="231">
        <v>13</v>
      </c>
      <c r="N1" s="231">
        <v>14</v>
      </c>
      <c r="O1" s="231">
        <v>15</v>
      </c>
      <c r="P1" s="231">
        <v>16</v>
      </c>
      <c r="Q1" s="231">
        <v>17</v>
      </c>
      <c r="R1" s="231">
        <v>18</v>
      </c>
      <c r="S1" s="231">
        <v>19</v>
      </c>
      <c r="T1" s="231">
        <v>20</v>
      </c>
      <c r="U1" s="231">
        <v>21</v>
      </c>
      <c r="V1" s="231">
        <v>22</v>
      </c>
      <c r="W1" s="231">
        <v>23</v>
      </c>
      <c r="X1" s="231">
        <v>24</v>
      </c>
      <c r="Y1" s="231">
        <v>25</v>
      </c>
      <c r="Z1" s="231">
        <v>26</v>
      </c>
      <c r="AA1" s="231">
        <v>27</v>
      </c>
      <c r="AB1" s="231">
        <v>28</v>
      </c>
      <c r="AC1" s="231">
        <v>29</v>
      </c>
      <c r="AD1" s="231">
        <v>30</v>
      </c>
      <c r="AE1" s="231">
        <v>31</v>
      </c>
      <c r="AF1" s="231">
        <v>32</v>
      </c>
      <c r="AG1" s="231">
        <v>33</v>
      </c>
      <c r="AH1" s="231">
        <v>34</v>
      </c>
      <c r="AI1" s="231">
        <v>35</v>
      </c>
      <c r="AJ1" s="231">
        <v>36</v>
      </c>
      <c r="AK1" s="231">
        <v>37</v>
      </c>
      <c r="AL1" s="231">
        <v>38</v>
      </c>
      <c r="AM1" s="231">
        <v>39</v>
      </c>
      <c r="AN1" s="231">
        <v>40</v>
      </c>
      <c r="AO1" s="231">
        <v>41</v>
      </c>
      <c r="AP1" s="231">
        <v>42</v>
      </c>
      <c r="AQ1" s="231">
        <v>43</v>
      </c>
      <c r="AR1" s="231">
        <v>44</v>
      </c>
      <c r="AS1" s="231">
        <v>45</v>
      </c>
      <c r="AT1" s="231">
        <v>46</v>
      </c>
      <c r="AU1" s="231">
        <v>47</v>
      </c>
      <c r="AV1" s="231">
        <v>48</v>
      </c>
      <c r="AW1" s="231">
        <v>49</v>
      </c>
      <c r="AX1" s="231">
        <v>50</v>
      </c>
      <c r="AY1" s="231">
        <v>51</v>
      </c>
      <c r="AZ1" s="231">
        <v>52</v>
      </c>
      <c r="BA1" s="231">
        <v>53</v>
      </c>
      <c r="BB1" s="231">
        <v>54</v>
      </c>
      <c r="BC1" s="231">
        <v>55</v>
      </c>
      <c r="BD1" s="231">
        <v>56</v>
      </c>
      <c r="BE1" s="231">
        <v>57</v>
      </c>
      <c r="BF1" s="231">
        <v>58</v>
      </c>
      <c r="BG1" s="231">
        <v>59</v>
      </c>
      <c r="BH1" s="231">
        <v>60</v>
      </c>
      <c r="BI1" s="231">
        <v>61</v>
      </c>
      <c r="BJ1" s="231">
        <v>62</v>
      </c>
      <c r="BK1" s="231">
        <v>63</v>
      </c>
      <c r="BL1" s="231">
        <v>64</v>
      </c>
      <c r="BM1" s="231">
        <v>65</v>
      </c>
      <c r="BN1" s="231">
        <v>66</v>
      </c>
      <c r="BO1" s="231">
        <v>67</v>
      </c>
      <c r="BP1" s="231">
        <v>68</v>
      </c>
    </row>
    <row r="2" spans="1:68">
      <c r="A2" s="208"/>
      <c r="B2" s="323" t="s">
        <v>729</v>
      </c>
      <c r="C2" s="324"/>
      <c r="D2" s="325"/>
      <c r="E2" s="315" t="s">
        <v>730</v>
      </c>
      <c r="F2" s="315" t="s">
        <v>731</v>
      </c>
      <c r="G2" s="306" t="s">
        <v>732</v>
      </c>
      <c r="H2" s="209"/>
      <c r="I2" s="209"/>
      <c r="J2" s="299" t="s">
        <v>733</v>
      </c>
      <c r="K2" s="308"/>
      <c r="L2" s="308"/>
      <c r="M2" s="300"/>
      <c r="N2" s="299" t="s">
        <v>734</v>
      </c>
      <c r="O2" s="308"/>
      <c r="P2" s="308"/>
      <c r="Q2" s="308"/>
      <c r="R2" s="308"/>
      <c r="S2" s="300"/>
      <c r="T2" s="299" t="s">
        <v>735</v>
      </c>
      <c r="U2" s="300"/>
      <c r="V2" s="299" t="s">
        <v>736</v>
      </c>
      <c r="W2" s="300"/>
      <c r="X2" s="299" t="s">
        <v>737</v>
      </c>
      <c r="Y2" s="300"/>
      <c r="Z2" s="299" t="s">
        <v>738</v>
      </c>
      <c r="AA2" s="308"/>
      <c r="AB2" s="308"/>
      <c r="AC2" s="308"/>
      <c r="AD2" s="308"/>
      <c r="AE2" s="300"/>
      <c r="AF2" s="321" t="s">
        <v>739</v>
      </c>
      <c r="AG2" s="207"/>
      <c r="AH2" s="207"/>
      <c r="AI2" s="290" t="s">
        <v>1437</v>
      </c>
      <c r="AJ2" s="291"/>
      <c r="AK2" s="291"/>
      <c r="AL2" s="291"/>
      <c r="AM2" s="291"/>
      <c r="AN2" s="291"/>
      <c r="AO2" s="291"/>
      <c r="AP2" s="291"/>
      <c r="AQ2" s="291"/>
      <c r="AR2" s="292"/>
      <c r="AS2" s="293" t="s">
        <v>1438</v>
      </c>
      <c r="AT2" s="294"/>
      <c r="AU2" s="294"/>
      <c r="AV2" s="294"/>
      <c r="AW2" s="294"/>
      <c r="AX2" s="294"/>
      <c r="AY2" s="294"/>
      <c r="AZ2" s="294"/>
      <c r="BA2" s="294"/>
      <c r="BB2" s="295"/>
      <c r="BC2" s="296" t="s">
        <v>1439</v>
      </c>
      <c r="BD2" s="297"/>
      <c r="BE2" s="297"/>
      <c r="BF2" s="297"/>
      <c r="BG2" s="297"/>
      <c r="BH2" s="297"/>
      <c r="BI2" s="297"/>
      <c r="BJ2" s="297"/>
      <c r="BK2" s="297"/>
      <c r="BL2" s="298"/>
    </row>
    <row r="3" spans="1:68" ht="71.25">
      <c r="A3" s="210" t="s">
        <v>784</v>
      </c>
      <c r="B3" s="211" t="s">
        <v>785</v>
      </c>
      <c r="C3" s="211" t="s">
        <v>786</v>
      </c>
      <c r="D3" s="212" t="s">
        <v>787</v>
      </c>
      <c r="E3" s="316"/>
      <c r="F3" s="316"/>
      <c r="G3" s="307"/>
      <c r="H3" s="211" t="s">
        <v>744</v>
      </c>
      <c r="I3" s="211" t="s">
        <v>745</v>
      </c>
      <c r="J3" s="211" t="s">
        <v>746</v>
      </c>
      <c r="K3" s="211" t="s">
        <v>747</v>
      </c>
      <c r="L3" s="211" t="s">
        <v>748</v>
      </c>
      <c r="M3" s="211" t="s">
        <v>749</v>
      </c>
      <c r="N3" s="212" t="s">
        <v>750</v>
      </c>
      <c r="O3" s="212" t="s">
        <v>96</v>
      </c>
      <c r="P3" s="212" t="s">
        <v>751</v>
      </c>
      <c r="Q3" s="212" t="s">
        <v>752</v>
      </c>
      <c r="R3" s="212" t="s">
        <v>753</v>
      </c>
      <c r="S3" s="212" t="s">
        <v>754</v>
      </c>
      <c r="T3" s="212" t="s">
        <v>755</v>
      </c>
      <c r="U3" s="212" t="s">
        <v>756</v>
      </c>
      <c r="V3" s="212" t="s">
        <v>752</v>
      </c>
      <c r="W3" s="212" t="s">
        <v>757</v>
      </c>
      <c r="X3" s="212" t="s">
        <v>752</v>
      </c>
      <c r="Y3" s="212" t="s">
        <v>757</v>
      </c>
      <c r="Z3" s="212" t="s">
        <v>758</v>
      </c>
      <c r="AA3" s="212" t="s">
        <v>759</v>
      </c>
      <c r="AB3" s="212" t="s">
        <v>760</v>
      </c>
      <c r="AC3" s="212" t="s">
        <v>761</v>
      </c>
      <c r="AD3" s="212" t="s">
        <v>762</v>
      </c>
      <c r="AE3" s="212" t="s">
        <v>87</v>
      </c>
      <c r="AF3" s="322"/>
      <c r="AG3" s="207"/>
      <c r="AH3" s="207"/>
      <c r="AI3" s="219" t="s">
        <v>1440</v>
      </c>
      <c r="AJ3" s="220" t="s">
        <v>1441</v>
      </c>
      <c r="AK3" s="220" t="s">
        <v>1442</v>
      </c>
      <c r="AL3" s="221" t="s">
        <v>1443</v>
      </c>
      <c r="AM3" s="219" t="s">
        <v>1444</v>
      </c>
      <c r="AN3" s="220" t="s">
        <v>1445</v>
      </c>
      <c r="AO3" s="220" t="s">
        <v>1446</v>
      </c>
      <c r="AP3" s="220" t="s">
        <v>1447</v>
      </c>
      <c r="AQ3" s="220" t="s">
        <v>1448</v>
      </c>
      <c r="AR3" s="221" t="s">
        <v>1449</v>
      </c>
      <c r="AS3" s="222" t="s">
        <v>1440</v>
      </c>
      <c r="AT3" s="223" t="s">
        <v>1441</v>
      </c>
      <c r="AU3" s="223" t="s">
        <v>1442</v>
      </c>
      <c r="AV3" s="224" t="s">
        <v>1443</v>
      </c>
      <c r="AW3" s="222" t="s">
        <v>1444</v>
      </c>
      <c r="AX3" s="223" t="s">
        <v>1445</v>
      </c>
      <c r="AY3" s="223" t="s">
        <v>1446</v>
      </c>
      <c r="AZ3" s="223" t="s">
        <v>1447</v>
      </c>
      <c r="BA3" s="223" t="s">
        <v>1448</v>
      </c>
      <c r="BB3" s="224" t="s">
        <v>1449</v>
      </c>
      <c r="BC3" s="225" t="s">
        <v>1440</v>
      </c>
      <c r="BD3" s="226" t="s">
        <v>1441</v>
      </c>
      <c r="BE3" s="226" t="s">
        <v>1442</v>
      </c>
      <c r="BF3" s="227" t="s">
        <v>1443</v>
      </c>
      <c r="BG3" s="225" t="s">
        <v>1444</v>
      </c>
      <c r="BH3" s="226" t="s">
        <v>1445</v>
      </c>
      <c r="BI3" s="226" t="s">
        <v>1446</v>
      </c>
      <c r="BJ3" s="226" t="s">
        <v>1447</v>
      </c>
      <c r="BK3" s="226" t="s">
        <v>1448</v>
      </c>
      <c r="BL3" s="227" t="s">
        <v>1449</v>
      </c>
      <c r="BN3" s="205" t="s">
        <v>1454</v>
      </c>
      <c r="BO3" s="205" t="s">
        <v>127</v>
      </c>
    </row>
    <row r="4" spans="1:68">
      <c r="A4" s="213" t="s">
        <v>788</v>
      </c>
      <c r="B4" s="328">
        <v>1</v>
      </c>
      <c r="C4" s="328">
        <v>0</v>
      </c>
      <c r="D4" s="327">
        <v>45</v>
      </c>
      <c r="E4" s="328">
        <v>27410</v>
      </c>
      <c r="F4" s="328">
        <v>48261</v>
      </c>
      <c r="G4" s="328">
        <v>600</v>
      </c>
      <c r="H4" s="328">
        <v>450</v>
      </c>
      <c r="I4" s="328">
        <v>-25918</v>
      </c>
      <c r="J4" s="328">
        <v>32626</v>
      </c>
      <c r="K4" s="328">
        <v>23182</v>
      </c>
      <c r="L4" s="328">
        <v>27410</v>
      </c>
      <c r="M4" s="328">
        <v>27410</v>
      </c>
      <c r="N4" s="328">
        <v>2200</v>
      </c>
      <c r="O4" s="328">
        <v>1787</v>
      </c>
      <c r="P4" s="328">
        <v>0</v>
      </c>
      <c r="Q4" s="328">
        <v>-24007</v>
      </c>
      <c r="R4" s="328">
        <v>-306</v>
      </c>
      <c r="S4" s="328">
        <v>525</v>
      </c>
      <c r="T4" s="328">
        <v>0</v>
      </c>
      <c r="U4" s="328">
        <v>-3387</v>
      </c>
      <c r="V4" s="328">
        <v>21279</v>
      </c>
      <c r="W4" s="328">
        <v>4639</v>
      </c>
      <c r="X4" s="328">
        <v>0</v>
      </c>
      <c r="Y4" s="328">
        <v>0</v>
      </c>
      <c r="Z4" s="328">
        <v>-3387</v>
      </c>
      <c r="AA4" s="328">
        <v>-3387</v>
      </c>
      <c r="AB4" s="328">
        <v>-3387</v>
      </c>
      <c r="AC4" s="328">
        <v>-3387</v>
      </c>
      <c r="AD4" s="328">
        <v>-3387</v>
      </c>
      <c r="AE4" s="328">
        <v>-8983</v>
      </c>
      <c r="AF4" s="329">
        <v>8.8000000000000007</v>
      </c>
      <c r="AG4" s="326"/>
      <c r="AH4" s="330"/>
      <c r="AI4" s="331">
        <v>-306</v>
      </c>
      <c r="AJ4" s="332">
        <v>-306</v>
      </c>
      <c r="AK4" s="332">
        <v>-35</v>
      </c>
      <c r="AL4" s="333">
        <v>-271</v>
      </c>
      <c r="AM4" s="331">
        <v>-35</v>
      </c>
      <c r="AN4" s="332">
        <v>-35</v>
      </c>
      <c r="AO4" s="332">
        <v>-35</v>
      </c>
      <c r="AP4" s="332">
        <v>-35</v>
      </c>
      <c r="AQ4" s="332">
        <v>-35</v>
      </c>
      <c r="AR4" s="333">
        <v>-96</v>
      </c>
      <c r="AS4" s="331">
        <v>-24007</v>
      </c>
      <c r="AT4" s="332">
        <v>-24007</v>
      </c>
      <c r="AU4" s="332">
        <v>-2728</v>
      </c>
      <c r="AV4" s="333">
        <v>-21279</v>
      </c>
      <c r="AW4" s="331">
        <v>-2728</v>
      </c>
      <c r="AX4" s="332">
        <v>-2728</v>
      </c>
      <c r="AY4" s="332">
        <v>-2728</v>
      </c>
      <c r="AZ4" s="332">
        <v>-2728</v>
      </c>
      <c r="BA4" s="332">
        <v>-2728</v>
      </c>
      <c r="BB4" s="333">
        <v>-7639</v>
      </c>
      <c r="BC4" s="331">
        <v>-5616</v>
      </c>
      <c r="BD4" s="332">
        <v>-4992</v>
      </c>
      <c r="BE4" s="332">
        <v>-624</v>
      </c>
      <c r="BF4" s="333">
        <v>-4368</v>
      </c>
      <c r="BG4" s="331">
        <v>-624</v>
      </c>
      <c r="BH4" s="332">
        <v>-624</v>
      </c>
      <c r="BI4" s="332">
        <v>-624</v>
      </c>
      <c r="BJ4" s="332">
        <v>-624</v>
      </c>
      <c r="BK4" s="332">
        <v>-624</v>
      </c>
      <c r="BL4" s="333">
        <v>-1248</v>
      </c>
      <c r="BN4" s="92">
        <f>SUM(N4:R4)-S4</f>
        <v>-20851</v>
      </c>
      <c r="BO4" s="92">
        <f>N4+O4+P4+AK4+AU4+BE4</f>
        <v>600</v>
      </c>
      <c r="BP4" s="92">
        <f>BO4-G4</f>
        <v>0</v>
      </c>
    </row>
    <row r="5" spans="1:68">
      <c r="A5" s="213" t="s">
        <v>789</v>
      </c>
      <c r="B5" s="328">
        <v>0</v>
      </c>
      <c r="C5" s="328">
        <v>3</v>
      </c>
      <c r="D5" s="327">
        <v>9</v>
      </c>
      <c r="E5" s="328">
        <v>22812</v>
      </c>
      <c r="F5" s="328">
        <v>15093</v>
      </c>
      <c r="G5" s="328">
        <v>2055</v>
      </c>
      <c r="H5" s="328">
        <v>87.5</v>
      </c>
      <c r="I5" s="328">
        <v>4421</v>
      </c>
      <c r="J5" s="328">
        <v>26090</v>
      </c>
      <c r="K5" s="328">
        <v>20098</v>
      </c>
      <c r="L5" s="328">
        <v>22812</v>
      </c>
      <c r="M5" s="328">
        <v>22812</v>
      </c>
      <c r="N5" s="328">
        <v>720</v>
      </c>
      <c r="O5" s="328">
        <v>563</v>
      </c>
      <c r="P5" s="328">
        <v>0</v>
      </c>
      <c r="Q5" s="328">
        <v>6623</v>
      </c>
      <c r="R5" s="328">
        <v>-187</v>
      </c>
      <c r="S5" s="328">
        <v>0</v>
      </c>
      <c r="T5" s="328">
        <v>0</v>
      </c>
      <c r="U5" s="328">
        <v>772</v>
      </c>
      <c r="V5" s="328">
        <v>0</v>
      </c>
      <c r="W5" s="328">
        <v>1242</v>
      </c>
      <c r="X5" s="328">
        <v>5663</v>
      </c>
      <c r="Y5" s="328">
        <v>0</v>
      </c>
      <c r="Z5" s="328">
        <v>772</v>
      </c>
      <c r="AA5" s="328">
        <v>772</v>
      </c>
      <c r="AB5" s="328">
        <v>772</v>
      </c>
      <c r="AC5" s="328">
        <v>772</v>
      </c>
      <c r="AD5" s="328">
        <v>772</v>
      </c>
      <c r="AE5" s="328">
        <v>561</v>
      </c>
      <c r="AF5" s="329">
        <v>6.9</v>
      </c>
      <c r="AG5" s="326"/>
      <c r="AH5" s="330"/>
      <c r="AI5" s="331">
        <v>-187</v>
      </c>
      <c r="AJ5" s="332">
        <v>-187</v>
      </c>
      <c r="AK5" s="332">
        <v>-27</v>
      </c>
      <c r="AL5" s="333">
        <v>-160</v>
      </c>
      <c r="AM5" s="331">
        <v>-27</v>
      </c>
      <c r="AN5" s="332">
        <v>-27</v>
      </c>
      <c r="AO5" s="332">
        <v>-27</v>
      </c>
      <c r="AP5" s="332">
        <v>-27</v>
      </c>
      <c r="AQ5" s="332">
        <v>-27</v>
      </c>
      <c r="AR5" s="333">
        <v>-25</v>
      </c>
      <c r="AS5" s="331">
        <v>6623</v>
      </c>
      <c r="AT5" s="332">
        <v>6623</v>
      </c>
      <c r="AU5" s="332">
        <v>960</v>
      </c>
      <c r="AV5" s="333">
        <v>5663</v>
      </c>
      <c r="AW5" s="331">
        <v>960</v>
      </c>
      <c r="AX5" s="332">
        <v>960</v>
      </c>
      <c r="AY5" s="332">
        <v>960</v>
      </c>
      <c r="AZ5" s="332">
        <v>960</v>
      </c>
      <c r="BA5" s="332">
        <v>960</v>
      </c>
      <c r="BB5" s="333">
        <v>863</v>
      </c>
      <c r="BC5" s="331">
        <v>-1404</v>
      </c>
      <c r="BD5" s="332">
        <v>-1243</v>
      </c>
      <c r="BE5" s="332">
        <v>-161</v>
      </c>
      <c r="BF5" s="333">
        <v>-1082</v>
      </c>
      <c r="BG5" s="331">
        <v>-161</v>
      </c>
      <c r="BH5" s="332">
        <v>-161</v>
      </c>
      <c r="BI5" s="332">
        <v>-161</v>
      </c>
      <c r="BJ5" s="332">
        <v>-161</v>
      </c>
      <c r="BK5" s="332">
        <v>-161</v>
      </c>
      <c r="BL5" s="333">
        <v>-277</v>
      </c>
      <c r="BN5" s="92">
        <f t="shared" ref="BN5:BN51" si="0">SUM(N5:R5)-S5</f>
        <v>7719</v>
      </c>
      <c r="BO5" s="92">
        <f t="shared" ref="BO5:BO51" si="1">N5+O5+P5+AK5+AU5+BE5</f>
        <v>2055</v>
      </c>
      <c r="BP5" s="92">
        <f t="shared" ref="BP5:BP51" si="2">BO5-G5</f>
        <v>0</v>
      </c>
    </row>
    <row r="6" spans="1:68">
      <c r="A6" s="213" t="s">
        <v>790</v>
      </c>
      <c r="B6" s="328">
        <v>8</v>
      </c>
      <c r="C6" s="328">
        <v>8</v>
      </c>
      <c r="D6" s="327">
        <v>56</v>
      </c>
      <c r="E6" s="328">
        <v>152745</v>
      </c>
      <c r="F6" s="328">
        <v>146806</v>
      </c>
      <c r="G6" s="328">
        <v>8054.5</v>
      </c>
      <c r="H6" s="328">
        <v>4762.5</v>
      </c>
      <c r="I6" s="328">
        <v>-13650</v>
      </c>
      <c r="J6" s="328">
        <v>174595</v>
      </c>
      <c r="K6" s="328">
        <v>134521</v>
      </c>
      <c r="L6" s="328">
        <v>152745</v>
      </c>
      <c r="M6" s="328">
        <v>152745</v>
      </c>
      <c r="N6" s="328">
        <v>4644</v>
      </c>
      <c r="O6" s="328">
        <v>5338.5</v>
      </c>
      <c r="P6" s="328">
        <v>0</v>
      </c>
      <c r="Q6" s="328">
        <v>166</v>
      </c>
      <c r="R6" s="328">
        <v>-1222</v>
      </c>
      <c r="S6" s="328">
        <v>2987.5</v>
      </c>
      <c r="T6" s="328">
        <v>0</v>
      </c>
      <c r="U6" s="328">
        <v>-1928</v>
      </c>
      <c r="V6" s="328">
        <v>0</v>
      </c>
      <c r="W6" s="328">
        <v>13791</v>
      </c>
      <c r="X6" s="328">
        <v>141</v>
      </c>
      <c r="Y6" s="328">
        <v>0</v>
      </c>
      <c r="Z6" s="328">
        <v>-1928</v>
      </c>
      <c r="AA6" s="328">
        <v>-1928</v>
      </c>
      <c r="AB6" s="328">
        <v>-1928</v>
      </c>
      <c r="AC6" s="328">
        <v>-1928</v>
      </c>
      <c r="AD6" s="328">
        <v>-1928</v>
      </c>
      <c r="AE6" s="328">
        <v>-4010</v>
      </c>
      <c r="AF6" s="329">
        <v>6.7</v>
      </c>
      <c r="AG6" s="326"/>
      <c r="AH6" s="330"/>
      <c r="AI6" s="331">
        <v>-1222</v>
      </c>
      <c r="AJ6" s="332">
        <v>-1222</v>
      </c>
      <c r="AK6" s="332">
        <v>-182</v>
      </c>
      <c r="AL6" s="333">
        <v>-1040</v>
      </c>
      <c r="AM6" s="331">
        <v>-182</v>
      </c>
      <c r="AN6" s="332">
        <v>-182</v>
      </c>
      <c r="AO6" s="332">
        <v>-182</v>
      </c>
      <c r="AP6" s="332">
        <v>-182</v>
      </c>
      <c r="AQ6" s="332">
        <v>-182</v>
      </c>
      <c r="AR6" s="333">
        <v>-130</v>
      </c>
      <c r="AS6" s="331">
        <v>166</v>
      </c>
      <c r="AT6" s="332">
        <v>166</v>
      </c>
      <c r="AU6" s="332">
        <v>25</v>
      </c>
      <c r="AV6" s="333">
        <v>141</v>
      </c>
      <c r="AW6" s="331">
        <v>25</v>
      </c>
      <c r="AX6" s="332">
        <v>25</v>
      </c>
      <c r="AY6" s="332">
        <v>25</v>
      </c>
      <c r="AZ6" s="332">
        <v>25</v>
      </c>
      <c r="BA6" s="332">
        <v>25</v>
      </c>
      <c r="BB6" s="333">
        <v>16</v>
      </c>
      <c r="BC6" s="331">
        <v>-16293</v>
      </c>
      <c r="BD6" s="332">
        <v>-14522</v>
      </c>
      <c r="BE6" s="332">
        <v>-1771</v>
      </c>
      <c r="BF6" s="333">
        <v>-12751</v>
      </c>
      <c r="BG6" s="331">
        <v>-1771</v>
      </c>
      <c r="BH6" s="332">
        <v>-1771</v>
      </c>
      <c r="BI6" s="332">
        <v>-1771</v>
      </c>
      <c r="BJ6" s="332">
        <v>-1771</v>
      </c>
      <c r="BK6" s="332">
        <v>-1771</v>
      </c>
      <c r="BL6" s="333">
        <v>-3896</v>
      </c>
      <c r="BN6" s="92">
        <f t="shared" si="0"/>
        <v>5939</v>
      </c>
      <c r="BO6" s="92">
        <f t="shared" si="1"/>
        <v>8054.5</v>
      </c>
      <c r="BP6" s="92">
        <f t="shared" si="2"/>
        <v>0</v>
      </c>
    </row>
    <row r="7" spans="1:68">
      <c r="A7" s="213" t="s">
        <v>791</v>
      </c>
      <c r="B7" s="328">
        <v>8</v>
      </c>
      <c r="C7" s="328">
        <v>13</v>
      </c>
      <c r="D7" s="327">
        <v>149</v>
      </c>
      <c r="E7" s="328">
        <v>247720</v>
      </c>
      <c r="F7" s="328">
        <v>288619</v>
      </c>
      <c r="G7" s="328">
        <v>9754.5</v>
      </c>
      <c r="H7" s="328">
        <v>4800</v>
      </c>
      <c r="I7" s="328">
        <v>-72047</v>
      </c>
      <c r="J7" s="328">
        <v>285787</v>
      </c>
      <c r="K7" s="328">
        <v>216008</v>
      </c>
      <c r="L7" s="328">
        <v>247720</v>
      </c>
      <c r="M7" s="328">
        <v>247720</v>
      </c>
      <c r="N7" s="328">
        <v>10070</v>
      </c>
      <c r="O7" s="328">
        <v>10548.5</v>
      </c>
      <c r="P7" s="328">
        <v>0</v>
      </c>
      <c r="Q7" s="328">
        <v>-54654</v>
      </c>
      <c r="R7" s="328">
        <v>-2101</v>
      </c>
      <c r="S7" s="328">
        <v>4762.5</v>
      </c>
      <c r="T7" s="328">
        <v>0</v>
      </c>
      <c r="U7" s="328">
        <v>-10864</v>
      </c>
      <c r="V7" s="328">
        <v>47463</v>
      </c>
      <c r="W7" s="328">
        <v>24584</v>
      </c>
      <c r="X7" s="328">
        <v>0</v>
      </c>
      <c r="Y7" s="328">
        <v>0</v>
      </c>
      <c r="Z7" s="328">
        <v>-10864</v>
      </c>
      <c r="AA7" s="328">
        <v>-10864</v>
      </c>
      <c r="AB7" s="328">
        <v>-10864</v>
      </c>
      <c r="AC7" s="328">
        <v>-10864</v>
      </c>
      <c r="AD7" s="328">
        <v>-10864</v>
      </c>
      <c r="AE7" s="328">
        <v>-17727</v>
      </c>
      <c r="AF7" s="329">
        <v>7.6</v>
      </c>
      <c r="AG7" s="326"/>
      <c r="AH7" s="330"/>
      <c r="AI7" s="331">
        <v>-2101</v>
      </c>
      <c r="AJ7" s="332">
        <v>-2101</v>
      </c>
      <c r="AK7" s="332">
        <v>-276</v>
      </c>
      <c r="AL7" s="333">
        <v>-1825</v>
      </c>
      <c r="AM7" s="331">
        <v>-276</v>
      </c>
      <c r="AN7" s="332">
        <v>-276</v>
      </c>
      <c r="AO7" s="332">
        <v>-276</v>
      </c>
      <c r="AP7" s="332">
        <v>-276</v>
      </c>
      <c r="AQ7" s="332">
        <v>-276</v>
      </c>
      <c r="AR7" s="333">
        <v>-445</v>
      </c>
      <c r="AS7" s="331">
        <v>-54654</v>
      </c>
      <c r="AT7" s="332">
        <v>-54654</v>
      </c>
      <c r="AU7" s="332">
        <v>-7191</v>
      </c>
      <c r="AV7" s="333">
        <v>-47463</v>
      </c>
      <c r="AW7" s="331">
        <v>-7191</v>
      </c>
      <c r="AX7" s="332">
        <v>-7191</v>
      </c>
      <c r="AY7" s="332">
        <v>-7191</v>
      </c>
      <c r="AZ7" s="332">
        <v>-7191</v>
      </c>
      <c r="BA7" s="332">
        <v>-7191</v>
      </c>
      <c r="BB7" s="333">
        <v>-11508</v>
      </c>
      <c r="BC7" s="331">
        <v>-29553</v>
      </c>
      <c r="BD7" s="332">
        <v>-26156</v>
      </c>
      <c r="BE7" s="332">
        <v>-3397</v>
      </c>
      <c r="BF7" s="333">
        <v>-22759</v>
      </c>
      <c r="BG7" s="331">
        <v>-3397</v>
      </c>
      <c r="BH7" s="332">
        <v>-3397</v>
      </c>
      <c r="BI7" s="332">
        <v>-3397</v>
      </c>
      <c r="BJ7" s="332">
        <v>-3397</v>
      </c>
      <c r="BK7" s="332">
        <v>-3397</v>
      </c>
      <c r="BL7" s="333">
        <v>-5774</v>
      </c>
      <c r="BN7" s="92">
        <f t="shared" si="0"/>
        <v>-40899</v>
      </c>
      <c r="BO7" s="92">
        <f t="shared" si="1"/>
        <v>9754.5</v>
      </c>
      <c r="BP7" s="92">
        <f t="shared" si="2"/>
        <v>0</v>
      </c>
    </row>
    <row r="8" spans="1:68">
      <c r="A8" s="213" t="s">
        <v>792</v>
      </c>
      <c r="B8" s="328">
        <v>0</v>
      </c>
      <c r="C8" s="328">
        <v>0</v>
      </c>
      <c r="D8" s="327">
        <v>0</v>
      </c>
      <c r="E8" s="328">
        <v>0</v>
      </c>
      <c r="F8" s="328">
        <v>4187</v>
      </c>
      <c r="G8" s="328">
        <v>-4209</v>
      </c>
      <c r="H8" s="328">
        <v>0</v>
      </c>
      <c r="I8" s="328">
        <v>-295</v>
      </c>
      <c r="J8" s="328">
        <v>0</v>
      </c>
      <c r="K8" s="328">
        <v>0</v>
      </c>
      <c r="L8" s="328">
        <v>0</v>
      </c>
      <c r="M8" s="328">
        <v>0</v>
      </c>
      <c r="N8" s="328">
        <v>212</v>
      </c>
      <c r="O8" s="328">
        <v>156</v>
      </c>
      <c r="P8" s="328">
        <v>-4530</v>
      </c>
      <c r="Q8" s="328">
        <v>0</v>
      </c>
      <c r="R8" s="328">
        <v>0</v>
      </c>
      <c r="S8" s="328">
        <v>25</v>
      </c>
      <c r="T8" s="328">
        <v>-4530</v>
      </c>
      <c r="U8" s="328">
        <v>-47</v>
      </c>
      <c r="V8" s="328">
        <v>0</v>
      </c>
      <c r="W8" s="328">
        <v>295</v>
      </c>
      <c r="X8" s="328">
        <v>0</v>
      </c>
      <c r="Y8" s="328">
        <v>0</v>
      </c>
      <c r="Z8" s="328">
        <v>-47</v>
      </c>
      <c r="AA8" s="328">
        <v>-47</v>
      </c>
      <c r="AB8" s="328">
        <v>-47</v>
      </c>
      <c r="AC8" s="328">
        <v>-47</v>
      </c>
      <c r="AD8" s="328">
        <v>-47</v>
      </c>
      <c r="AE8" s="328">
        <v>-60</v>
      </c>
      <c r="AF8" s="329">
        <v>1</v>
      </c>
      <c r="AG8" s="326"/>
      <c r="AH8" s="326"/>
      <c r="AI8" s="331">
        <v>0</v>
      </c>
      <c r="AJ8" s="332">
        <v>0</v>
      </c>
      <c r="AK8" s="332">
        <v>0</v>
      </c>
      <c r="AL8" s="333">
        <v>0</v>
      </c>
      <c r="AM8" s="331">
        <v>0</v>
      </c>
      <c r="AN8" s="332">
        <v>0</v>
      </c>
      <c r="AO8" s="332">
        <v>0</v>
      </c>
      <c r="AP8" s="332">
        <v>0</v>
      </c>
      <c r="AQ8" s="332">
        <v>0</v>
      </c>
      <c r="AR8" s="333">
        <v>0</v>
      </c>
      <c r="AS8" s="331">
        <v>0</v>
      </c>
      <c r="AT8" s="332">
        <v>0</v>
      </c>
      <c r="AU8" s="332">
        <v>0</v>
      </c>
      <c r="AV8" s="333">
        <v>0</v>
      </c>
      <c r="AW8" s="331">
        <v>0</v>
      </c>
      <c r="AX8" s="332">
        <v>0</v>
      </c>
      <c r="AY8" s="332">
        <v>0</v>
      </c>
      <c r="AZ8" s="332">
        <v>0</v>
      </c>
      <c r="BA8" s="332">
        <v>0</v>
      </c>
      <c r="BB8" s="333">
        <v>0</v>
      </c>
      <c r="BC8" s="331">
        <v>-389</v>
      </c>
      <c r="BD8" s="332">
        <v>-342</v>
      </c>
      <c r="BE8" s="332">
        <v>-47</v>
      </c>
      <c r="BF8" s="333">
        <v>-295</v>
      </c>
      <c r="BG8" s="331">
        <v>-47</v>
      </c>
      <c r="BH8" s="332">
        <v>-47</v>
      </c>
      <c r="BI8" s="332">
        <v>-47</v>
      </c>
      <c r="BJ8" s="332">
        <v>-47</v>
      </c>
      <c r="BK8" s="332">
        <v>-47</v>
      </c>
      <c r="BL8" s="333">
        <v>-60</v>
      </c>
      <c r="BN8" s="92">
        <f t="shared" si="0"/>
        <v>-4187</v>
      </c>
      <c r="BO8" s="92">
        <f t="shared" si="1"/>
        <v>-4209</v>
      </c>
      <c r="BP8" s="92">
        <f t="shared" si="2"/>
        <v>0</v>
      </c>
    </row>
    <row r="9" spans="1:68">
      <c r="A9" s="213" t="s">
        <v>793</v>
      </c>
      <c r="B9" s="328">
        <v>1</v>
      </c>
      <c r="C9" s="328">
        <v>15</v>
      </c>
      <c r="D9" s="327">
        <v>92</v>
      </c>
      <c r="E9" s="328">
        <v>142294</v>
      </c>
      <c r="F9" s="328">
        <v>131336</v>
      </c>
      <c r="G9" s="328">
        <v>8533.5</v>
      </c>
      <c r="H9" s="328">
        <v>800</v>
      </c>
      <c r="I9" s="328">
        <v>-10389</v>
      </c>
      <c r="J9" s="328">
        <v>167343</v>
      </c>
      <c r="K9" s="328">
        <v>121891</v>
      </c>
      <c r="L9" s="328">
        <v>142294</v>
      </c>
      <c r="M9" s="328">
        <v>142294</v>
      </c>
      <c r="N9" s="328">
        <v>5095</v>
      </c>
      <c r="O9" s="328">
        <v>4843.5</v>
      </c>
      <c r="P9" s="328">
        <v>0</v>
      </c>
      <c r="Q9" s="328">
        <v>3156</v>
      </c>
      <c r="R9" s="328">
        <v>-1399</v>
      </c>
      <c r="S9" s="328">
        <v>737.5</v>
      </c>
      <c r="T9" s="328">
        <v>0</v>
      </c>
      <c r="U9" s="328">
        <v>-1405</v>
      </c>
      <c r="V9" s="328">
        <v>0</v>
      </c>
      <c r="W9" s="328">
        <v>13135</v>
      </c>
      <c r="X9" s="328">
        <v>2746</v>
      </c>
      <c r="Y9" s="328">
        <v>0</v>
      </c>
      <c r="Z9" s="328">
        <v>-1405</v>
      </c>
      <c r="AA9" s="328">
        <v>-1405</v>
      </c>
      <c r="AB9" s="328">
        <v>-1405</v>
      </c>
      <c r="AC9" s="328">
        <v>-1405</v>
      </c>
      <c r="AD9" s="328">
        <v>-1405</v>
      </c>
      <c r="AE9" s="328">
        <v>-3364</v>
      </c>
      <c r="AF9" s="329">
        <v>7.7</v>
      </c>
      <c r="AG9" s="326"/>
      <c r="AH9" s="326"/>
      <c r="AI9" s="331">
        <v>-1399</v>
      </c>
      <c r="AJ9" s="332">
        <v>-1399</v>
      </c>
      <c r="AK9" s="332">
        <v>-182</v>
      </c>
      <c r="AL9" s="333">
        <v>-1217</v>
      </c>
      <c r="AM9" s="331">
        <v>-182</v>
      </c>
      <c r="AN9" s="332">
        <v>-182</v>
      </c>
      <c r="AO9" s="332">
        <v>-182</v>
      </c>
      <c r="AP9" s="332">
        <v>-182</v>
      </c>
      <c r="AQ9" s="332">
        <v>-182</v>
      </c>
      <c r="AR9" s="333">
        <v>-307</v>
      </c>
      <c r="AS9" s="331">
        <v>3156</v>
      </c>
      <c r="AT9" s="332">
        <v>3156</v>
      </c>
      <c r="AU9" s="332">
        <v>410</v>
      </c>
      <c r="AV9" s="333">
        <v>2746</v>
      </c>
      <c r="AW9" s="331">
        <v>410</v>
      </c>
      <c r="AX9" s="332">
        <v>410</v>
      </c>
      <c r="AY9" s="332">
        <v>410</v>
      </c>
      <c r="AZ9" s="332">
        <v>410</v>
      </c>
      <c r="BA9" s="332">
        <v>410</v>
      </c>
      <c r="BB9" s="333">
        <v>696</v>
      </c>
      <c r="BC9" s="331">
        <v>-15184</v>
      </c>
      <c r="BD9" s="332">
        <v>-13551</v>
      </c>
      <c r="BE9" s="332">
        <v>-1633</v>
      </c>
      <c r="BF9" s="333">
        <v>-11918</v>
      </c>
      <c r="BG9" s="331">
        <v>-1633</v>
      </c>
      <c r="BH9" s="332">
        <v>-1633</v>
      </c>
      <c r="BI9" s="332">
        <v>-1633</v>
      </c>
      <c r="BJ9" s="332">
        <v>-1633</v>
      </c>
      <c r="BK9" s="332">
        <v>-1633</v>
      </c>
      <c r="BL9" s="333">
        <v>-3753</v>
      </c>
      <c r="BN9" s="92">
        <f t="shared" si="0"/>
        <v>10958</v>
      </c>
      <c r="BO9" s="92">
        <f t="shared" si="1"/>
        <v>8533.5</v>
      </c>
      <c r="BP9" s="92">
        <f t="shared" si="2"/>
        <v>0</v>
      </c>
    </row>
    <row r="10" spans="1:68">
      <c r="A10" s="213" t="s">
        <v>794</v>
      </c>
      <c r="B10" s="214">
        <v>0</v>
      </c>
      <c r="C10" s="214">
        <v>0</v>
      </c>
      <c r="D10" s="213">
        <v>0</v>
      </c>
      <c r="E10" s="214">
        <v>0</v>
      </c>
      <c r="F10" s="214">
        <v>609</v>
      </c>
      <c r="G10" s="214">
        <v>-616</v>
      </c>
      <c r="H10" s="214">
        <v>0</v>
      </c>
      <c r="I10" s="214">
        <v>-87</v>
      </c>
      <c r="J10" s="214">
        <v>0</v>
      </c>
      <c r="K10" s="214">
        <v>0</v>
      </c>
      <c r="L10" s="214">
        <v>0</v>
      </c>
      <c r="M10" s="214">
        <v>0</v>
      </c>
      <c r="N10" s="214">
        <v>40</v>
      </c>
      <c r="O10" s="214">
        <v>23</v>
      </c>
      <c r="P10" s="214">
        <v>-672</v>
      </c>
      <c r="Q10" s="214">
        <v>0</v>
      </c>
      <c r="R10" s="214">
        <v>0</v>
      </c>
      <c r="S10" s="214">
        <v>0</v>
      </c>
      <c r="T10" s="214">
        <v>-672</v>
      </c>
      <c r="U10" s="214">
        <v>-7</v>
      </c>
      <c r="V10" s="214">
        <v>0</v>
      </c>
      <c r="W10" s="214">
        <v>87</v>
      </c>
      <c r="X10" s="214">
        <v>0</v>
      </c>
      <c r="Y10" s="214">
        <v>0</v>
      </c>
      <c r="Z10" s="214">
        <v>-7</v>
      </c>
      <c r="AA10" s="214">
        <v>-7</v>
      </c>
      <c r="AB10" s="214">
        <v>-7</v>
      </c>
      <c r="AC10" s="214">
        <v>-7</v>
      </c>
      <c r="AD10" s="214">
        <v>-7</v>
      </c>
      <c r="AE10" s="214">
        <v>-52</v>
      </c>
      <c r="AF10" s="215">
        <v>1</v>
      </c>
      <c r="AG10" s="207"/>
      <c r="AH10" s="207"/>
      <c r="AI10" s="228">
        <v>0</v>
      </c>
      <c r="AJ10" s="229">
        <v>0</v>
      </c>
      <c r="AK10" s="229">
        <v>0</v>
      </c>
      <c r="AL10" s="230">
        <v>0</v>
      </c>
      <c r="AM10" s="228">
        <v>0</v>
      </c>
      <c r="AN10" s="229">
        <v>0</v>
      </c>
      <c r="AO10" s="229">
        <v>0</v>
      </c>
      <c r="AP10" s="229">
        <v>0</v>
      </c>
      <c r="AQ10" s="229">
        <v>0</v>
      </c>
      <c r="AR10" s="230">
        <v>0</v>
      </c>
      <c r="AS10" s="228">
        <v>0</v>
      </c>
      <c r="AT10" s="229">
        <v>0</v>
      </c>
      <c r="AU10" s="229">
        <v>0</v>
      </c>
      <c r="AV10" s="230">
        <v>0</v>
      </c>
      <c r="AW10" s="228">
        <v>0</v>
      </c>
      <c r="AX10" s="229">
        <v>0</v>
      </c>
      <c r="AY10" s="229">
        <v>0</v>
      </c>
      <c r="AZ10" s="229">
        <v>0</v>
      </c>
      <c r="BA10" s="229">
        <v>0</v>
      </c>
      <c r="BB10" s="230">
        <v>0</v>
      </c>
      <c r="BC10" s="228">
        <v>-101</v>
      </c>
      <c r="BD10" s="229">
        <v>-94</v>
      </c>
      <c r="BE10" s="229">
        <v>-7</v>
      </c>
      <c r="BF10" s="230">
        <v>-87</v>
      </c>
      <c r="BG10" s="228">
        <v>-7</v>
      </c>
      <c r="BH10" s="229">
        <v>-7</v>
      </c>
      <c r="BI10" s="229">
        <v>-7</v>
      </c>
      <c r="BJ10" s="229">
        <v>-7</v>
      </c>
      <c r="BK10" s="229">
        <v>-7</v>
      </c>
      <c r="BL10" s="230">
        <v>-52</v>
      </c>
      <c r="BN10" s="92">
        <f t="shared" si="0"/>
        <v>-609</v>
      </c>
      <c r="BO10" s="92">
        <f t="shared" si="1"/>
        <v>-616</v>
      </c>
      <c r="BP10" s="92">
        <f t="shared" si="2"/>
        <v>0</v>
      </c>
    </row>
    <row r="11" spans="1:68">
      <c r="A11" s="213" t="s">
        <v>795</v>
      </c>
      <c r="B11" s="214">
        <v>0</v>
      </c>
      <c r="C11" s="214">
        <v>0</v>
      </c>
      <c r="D11" s="213">
        <v>0</v>
      </c>
      <c r="E11" s="214">
        <v>0</v>
      </c>
      <c r="F11" s="214">
        <v>900459</v>
      </c>
      <c r="G11" s="214">
        <v>-910958.5</v>
      </c>
      <c r="H11" s="214">
        <v>0</v>
      </c>
      <c r="I11" s="214">
        <v>-96698</v>
      </c>
      <c r="J11" s="214">
        <v>0</v>
      </c>
      <c r="K11" s="214">
        <v>0</v>
      </c>
      <c r="L11" s="214">
        <v>0</v>
      </c>
      <c r="M11" s="214">
        <v>0</v>
      </c>
      <c r="N11" s="214">
        <v>46649</v>
      </c>
      <c r="O11" s="214">
        <v>33699.5</v>
      </c>
      <c r="P11" s="214">
        <v>-979795</v>
      </c>
      <c r="Q11" s="214">
        <v>0</v>
      </c>
      <c r="R11" s="214">
        <v>0</v>
      </c>
      <c r="S11" s="214">
        <v>1012.5</v>
      </c>
      <c r="T11" s="214">
        <v>-979795</v>
      </c>
      <c r="U11" s="214">
        <v>-11512</v>
      </c>
      <c r="V11" s="214">
        <v>0</v>
      </c>
      <c r="W11" s="214">
        <v>96698</v>
      </c>
      <c r="X11" s="214">
        <v>0</v>
      </c>
      <c r="Y11" s="214">
        <v>0</v>
      </c>
      <c r="Z11" s="214">
        <v>-11512</v>
      </c>
      <c r="AA11" s="214">
        <v>-11512</v>
      </c>
      <c r="AB11" s="214">
        <v>-11512</v>
      </c>
      <c r="AC11" s="214">
        <v>-11512</v>
      </c>
      <c r="AD11" s="214">
        <v>-11512</v>
      </c>
      <c r="AE11" s="214">
        <v>-39138</v>
      </c>
      <c r="AF11" s="215">
        <v>1</v>
      </c>
      <c r="AG11" s="207"/>
      <c r="AH11" s="207"/>
      <c r="AI11" s="228">
        <v>0</v>
      </c>
      <c r="AJ11" s="229">
        <v>0</v>
      </c>
      <c r="AK11" s="229">
        <v>0</v>
      </c>
      <c r="AL11" s="230">
        <v>0</v>
      </c>
      <c r="AM11" s="228">
        <v>0</v>
      </c>
      <c r="AN11" s="229">
        <v>0</v>
      </c>
      <c r="AO11" s="229">
        <v>0</v>
      </c>
      <c r="AP11" s="229">
        <v>0</v>
      </c>
      <c r="AQ11" s="229">
        <v>0</v>
      </c>
      <c r="AR11" s="230">
        <v>0</v>
      </c>
      <c r="AS11" s="228">
        <v>0</v>
      </c>
      <c r="AT11" s="229">
        <v>0</v>
      </c>
      <c r="AU11" s="229">
        <v>0</v>
      </c>
      <c r="AV11" s="230">
        <v>0</v>
      </c>
      <c r="AW11" s="228">
        <v>0</v>
      </c>
      <c r="AX11" s="229">
        <v>0</v>
      </c>
      <c r="AY11" s="229">
        <v>0</v>
      </c>
      <c r="AZ11" s="229">
        <v>0</v>
      </c>
      <c r="BA11" s="229">
        <v>0</v>
      </c>
      <c r="BB11" s="230">
        <v>0</v>
      </c>
      <c r="BC11" s="228">
        <v>-119722</v>
      </c>
      <c r="BD11" s="229">
        <v>-108210</v>
      </c>
      <c r="BE11" s="229">
        <v>-11512</v>
      </c>
      <c r="BF11" s="230">
        <v>-96698</v>
      </c>
      <c r="BG11" s="228">
        <v>-11512</v>
      </c>
      <c r="BH11" s="229">
        <v>-11512</v>
      </c>
      <c r="BI11" s="229">
        <v>-11512</v>
      </c>
      <c r="BJ11" s="229">
        <v>-11512</v>
      </c>
      <c r="BK11" s="229">
        <v>-11512</v>
      </c>
      <c r="BL11" s="230">
        <v>-39138</v>
      </c>
      <c r="BN11" s="92">
        <f t="shared" si="0"/>
        <v>-900459</v>
      </c>
      <c r="BO11" s="92">
        <f t="shared" si="1"/>
        <v>-910958.5</v>
      </c>
      <c r="BP11" s="92">
        <f t="shared" si="2"/>
        <v>0</v>
      </c>
    </row>
    <row r="12" spans="1:68">
      <c r="A12" s="213" t="s">
        <v>796</v>
      </c>
      <c r="B12" s="214">
        <v>0</v>
      </c>
      <c r="C12" s="214">
        <v>0</v>
      </c>
      <c r="D12" s="213">
        <v>0</v>
      </c>
      <c r="E12" s="214">
        <v>0</v>
      </c>
      <c r="F12" s="214">
        <v>538</v>
      </c>
      <c r="G12" s="214">
        <v>-548</v>
      </c>
      <c r="H12" s="214">
        <v>0</v>
      </c>
      <c r="I12" s="214">
        <v>-65</v>
      </c>
      <c r="J12" s="214">
        <v>0</v>
      </c>
      <c r="K12" s="214">
        <v>0</v>
      </c>
      <c r="L12" s="214">
        <v>0</v>
      </c>
      <c r="M12" s="214">
        <v>0</v>
      </c>
      <c r="N12" s="214">
        <v>81</v>
      </c>
      <c r="O12" s="214">
        <v>22</v>
      </c>
      <c r="P12" s="214">
        <v>-641</v>
      </c>
      <c r="Q12" s="214">
        <v>0</v>
      </c>
      <c r="R12" s="214">
        <v>0</v>
      </c>
      <c r="S12" s="214">
        <v>0</v>
      </c>
      <c r="T12" s="214">
        <v>-641</v>
      </c>
      <c r="U12" s="214">
        <v>-10</v>
      </c>
      <c r="V12" s="214">
        <v>0</v>
      </c>
      <c r="W12" s="214">
        <v>65</v>
      </c>
      <c r="X12" s="214">
        <v>0</v>
      </c>
      <c r="Y12" s="214">
        <v>0</v>
      </c>
      <c r="Z12" s="214">
        <v>-10</v>
      </c>
      <c r="AA12" s="214">
        <v>-10</v>
      </c>
      <c r="AB12" s="214">
        <v>-10</v>
      </c>
      <c r="AC12" s="214">
        <v>-10</v>
      </c>
      <c r="AD12" s="214">
        <v>-10</v>
      </c>
      <c r="AE12" s="214">
        <v>-15</v>
      </c>
      <c r="AF12" s="215">
        <v>1</v>
      </c>
      <c r="AG12" s="207"/>
      <c r="AH12" s="207"/>
      <c r="AI12" s="228">
        <v>0</v>
      </c>
      <c r="AJ12" s="229">
        <v>0</v>
      </c>
      <c r="AK12" s="229">
        <v>0</v>
      </c>
      <c r="AL12" s="230">
        <v>0</v>
      </c>
      <c r="AM12" s="228">
        <v>0</v>
      </c>
      <c r="AN12" s="229">
        <v>0</v>
      </c>
      <c r="AO12" s="229">
        <v>0</v>
      </c>
      <c r="AP12" s="229">
        <v>0</v>
      </c>
      <c r="AQ12" s="229">
        <v>0</v>
      </c>
      <c r="AR12" s="230">
        <v>0</v>
      </c>
      <c r="AS12" s="228">
        <v>0</v>
      </c>
      <c r="AT12" s="229">
        <v>0</v>
      </c>
      <c r="AU12" s="229">
        <v>0</v>
      </c>
      <c r="AV12" s="230">
        <v>0</v>
      </c>
      <c r="AW12" s="228">
        <v>0</v>
      </c>
      <c r="AX12" s="229">
        <v>0</v>
      </c>
      <c r="AY12" s="229">
        <v>0</v>
      </c>
      <c r="AZ12" s="229">
        <v>0</v>
      </c>
      <c r="BA12" s="229">
        <v>0</v>
      </c>
      <c r="BB12" s="230">
        <v>0</v>
      </c>
      <c r="BC12" s="228">
        <v>-85</v>
      </c>
      <c r="BD12" s="229">
        <v>-75</v>
      </c>
      <c r="BE12" s="229">
        <v>-10</v>
      </c>
      <c r="BF12" s="230">
        <v>-65</v>
      </c>
      <c r="BG12" s="228">
        <v>-10</v>
      </c>
      <c r="BH12" s="229">
        <v>-10</v>
      </c>
      <c r="BI12" s="229">
        <v>-10</v>
      </c>
      <c r="BJ12" s="229">
        <v>-10</v>
      </c>
      <c r="BK12" s="229">
        <v>-10</v>
      </c>
      <c r="BL12" s="230">
        <v>-15</v>
      </c>
      <c r="BN12" s="92">
        <f t="shared" si="0"/>
        <v>-538</v>
      </c>
      <c r="BO12" s="92">
        <f t="shared" si="1"/>
        <v>-548</v>
      </c>
      <c r="BP12" s="92">
        <f t="shared" si="2"/>
        <v>0</v>
      </c>
    </row>
    <row r="13" spans="1:68">
      <c r="A13" s="213" t="s">
        <v>797</v>
      </c>
      <c r="B13" s="214">
        <v>0</v>
      </c>
      <c r="C13" s="214">
        <v>0</v>
      </c>
      <c r="D13" s="213">
        <v>0</v>
      </c>
      <c r="E13" s="214">
        <v>0</v>
      </c>
      <c r="F13" s="214">
        <v>245</v>
      </c>
      <c r="G13" s="214">
        <v>-248</v>
      </c>
      <c r="H13" s="214">
        <v>0</v>
      </c>
      <c r="I13" s="214">
        <v>-43</v>
      </c>
      <c r="J13" s="214">
        <v>0</v>
      </c>
      <c r="K13" s="214">
        <v>0</v>
      </c>
      <c r="L13" s="214">
        <v>0</v>
      </c>
      <c r="M13" s="214">
        <v>0</v>
      </c>
      <c r="N13" s="214">
        <v>23</v>
      </c>
      <c r="O13" s="214">
        <v>10</v>
      </c>
      <c r="P13" s="214">
        <v>-278</v>
      </c>
      <c r="Q13" s="214">
        <v>0</v>
      </c>
      <c r="R13" s="214">
        <v>0</v>
      </c>
      <c r="S13" s="214">
        <v>0</v>
      </c>
      <c r="T13" s="214">
        <v>-278</v>
      </c>
      <c r="U13" s="214">
        <v>-3</v>
      </c>
      <c r="V13" s="214">
        <v>0</v>
      </c>
      <c r="W13" s="214">
        <v>43</v>
      </c>
      <c r="X13" s="214">
        <v>0</v>
      </c>
      <c r="Y13" s="214">
        <v>0</v>
      </c>
      <c r="Z13" s="214">
        <v>-3</v>
      </c>
      <c r="AA13" s="214">
        <v>-3</v>
      </c>
      <c r="AB13" s="214">
        <v>-3</v>
      </c>
      <c r="AC13" s="214">
        <v>-3</v>
      </c>
      <c r="AD13" s="214">
        <v>-3</v>
      </c>
      <c r="AE13" s="214">
        <v>-28</v>
      </c>
      <c r="AF13" s="215">
        <v>1</v>
      </c>
      <c r="AG13" s="207"/>
      <c r="AH13" s="207"/>
      <c r="AI13" s="228">
        <v>0</v>
      </c>
      <c r="AJ13" s="229">
        <v>0</v>
      </c>
      <c r="AK13" s="229">
        <v>0</v>
      </c>
      <c r="AL13" s="230">
        <v>0</v>
      </c>
      <c r="AM13" s="228">
        <v>0</v>
      </c>
      <c r="AN13" s="229">
        <v>0</v>
      </c>
      <c r="AO13" s="229">
        <v>0</v>
      </c>
      <c r="AP13" s="229">
        <v>0</v>
      </c>
      <c r="AQ13" s="229">
        <v>0</v>
      </c>
      <c r="AR13" s="230">
        <v>0</v>
      </c>
      <c r="AS13" s="228">
        <v>0</v>
      </c>
      <c r="AT13" s="229">
        <v>0</v>
      </c>
      <c r="AU13" s="229">
        <v>0</v>
      </c>
      <c r="AV13" s="230">
        <v>0</v>
      </c>
      <c r="AW13" s="228">
        <v>0</v>
      </c>
      <c r="AX13" s="229">
        <v>0</v>
      </c>
      <c r="AY13" s="229">
        <v>0</v>
      </c>
      <c r="AZ13" s="229">
        <v>0</v>
      </c>
      <c r="BA13" s="229">
        <v>0</v>
      </c>
      <c r="BB13" s="230">
        <v>0</v>
      </c>
      <c r="BC13" s="228">
        <v>-49</v>
      </c>
      <c r="BD13" s="229">
        <v>-46</v>
      </c>
      <c r="BE13" s="229">
        <v>-3</v>
      </c>
      <c r="BF13" s="230">
        <v>-43</v>
      </c>
      <c r="BG13" s="228">
        <v>-3</v>
      </c>
      <c r="BH13" s="229">
        <v>-3</v>
      </c>
      <c r="BI13" s="229">
        <v>-3</v>
      </c>
      <c r="BJ13" s="229">
        <v>-3</v>
      </c>
      <c r="BK13" s="229">
        <v>-3</v>
      </c>
      <c r="BL13" s="230">
        <v>-28</v>
      </c>
      <c r="BN13" s="92">
        <f t="shared" si="0"/>
        <v>-245</v>
      </c>
      <c r="BO13" s="92">
        <f t="shared" si="1"/>
        <v>-248</v>
      </c>
      <c r="BP13" s="92">
        <f t="shared" si="2"/>
        <v>0</v>
      </c>
    </row>
    <row r="14" spans="1:68">
      <c r="A14" s="213" t="s">
        <v>798</v>
      </c>
      <c r="B14" s="336">
        <v>0</v>
      </c>
      <c r="C14" s="336">
        <v>22</v>
      </c>
      <c r="D14" s="335">
        <v>111</v>
      </c>
      <c r="E14" s="336">
        <v>173289</v>
      </c>
      <c r="F14" s="336">
        <v>98559</v>
      </c>
      <c r="G14" s="336">
        <v>14907.5</v>
      </c>
      <c r="H14" s="336">
        <v>462.5</v>
      </c>
      <c r="I14" s="336">
        <v>47867</v>
      </c>
      <c r="J14" s="336">
        <v>206546</v>
      </c>
      <c r="K14" s="336">
        <v>146454</v>
      </c>
      <c r="L14" s="336">
        <v>173289</v>
      </c>
      <c r="M14" s="336">
        <v>173289</v>
      </c>
      <c r="N14" s="336">
        <v>4641</v>
      </c>
      <c r="O14" s="336">
        <v>3673.5</v>
      </c>
      <c r="P14" s="336">
        <v>0</v>
      </c>
      <c r="Q14" s="336">
        <v>68253</v>
      </c>
      <c r="R14" s="336">
        <v>-1825</v>
      </c>
      <c r="S14" s="336">
        <v>12.5</v>
      </c>
      <c r="T14" s="336">
        <v>0</v>
      </c>
      <c r="U14" s="336">
        <v>6593</v>
      </c>
      <c r="V14" s="336">
        <v>0</v>
      </c>
      <c r="W14" s="336">
        <v>12261</v>
      </c>
      <c r="X14" s="336">
        <v>60128</v>
      </c>
      <c r="Y14" s="336">
        <v>0</v>
      </c>
      <c r="Z14" s="336">
        <v>6593</v>
      </c>
      <c r="AA14" s="336">
        <v>6593</v>
      </c>
      <c r="AB14" s="336">
        <v>6593</v>
      </c>
      <c r="AC14" s="336">
        <v>6593</v>
      </c>
      <c r="AD14" s="336">
        <v>6593</v>
      </c>
      <c r="AE14" s="336">
        <v>14902</v>
      </c>
      <c r="AF14" s="337">
        <v>8.4</v>
      </c>
      <c r="AG14" s="334"/>
      <c r="AH14" s="334"/>
      <c r="AI14" s="338">
        <v>-1825</v>
      </c>
      <c r="AJ14" s="339">
        <v>-1825</v>
      </c>
      <c r="AK14" s="339">
        <v>-217</v>
      </c>
      <c r="AL14" s="340">
        <v>-1608</v>
      </c>
      <c r="AM14" s="338">
        <v>-217</v>
      </c>
      <c r="AN14" s="339">
        <v>-217</v>
      </c>
      <c r="AO14" s="339">
        <v>-217</v>
      </c>
      <c r="AP14" s="339">
        <v>-217</v>
      </c>
      <c r="AQ14" s="339">
        <v>-217</v>
      </c>
      <c r="AR14" s="340">
        <v>-523</v>
      </c>
      <c r="AS14" s="338">
        <v>68253</v>
      </c>
      <c r="AT14" s="339">
        <v>68253</v>
      </c>
      <c r="AU14" s="339">
        <v>8125</v>
      </c>
      <c r="AV14" s="340">
        <v>60128</v>
      </c>
      <c r="AW14" s="338">
        <v>8125</v>
      </c>
      <c r="AX14" s="339">
        <v>8125</v>
      </c>
      <c r="AY14" s="339">
        <v>8125</v>
      </c>
      <c r="AZ14" s="339">
        <v>8125</v>
      </c>
      <c r="BA14" s="339">
        <v>8125</v>
      </c>
      <c r="BB14" s="340">
        <v>19503</v>
      </c>
      <c r="BC14" s="338">
        <v>-13283</v>
      </c>
      <c r="BD14" s="339">
        <v>-11968</v>
      </c>
      <c r="BE14" s="339">
        <v>-1315</v>
      </c>
      <c r="BF14" s="340">
        <v>-10653</v>
      </c>
      <c r="BG14" s="338">
        <v>-1315</v>
      </c>
      <c r="BH14" s="339">
        <v>-1315</v>
      </c>
      <c r="BI14" s="339">
        <v>-1315</v>
      </c>
      <c r="BJ14" s="339">
        <v>-1315</v>
      </c>
      <c r="BK14" s="339">
        <v>-1315</v>
      </c>
      <c r="BL14" s="340">
        <v>-4078</v>
      </c>
      <c r="BN14" s="92">
        <f t="shared" si="0"/>
        <v>74730</v>
      </c>
      <c r="BO14" s="92">
        <f t="shared" si="1"/>
        <v>14907.5</v>
      </c>
      <c r="BP14" s="92">
        <f t="shared" si="2"/>
        <v>0</v>
      </c>
    </row>
    <row r="15" spans="1:68">
      <c r="A15" s="213" t="s">
        <v>799</v>
      </c>
      <c r="B15" s="336">
        <v>24</v>
      </c>
      <c r="C15" s="336">
        <v>39</v>
      </c>
      <c r="D15" s="335">
        <v>201</v>
      </c>
      <c r="E15" s="336">
        <v>519242</v>
      </c>
      <c r="F15" s="336">
        <v>638900</v>
      </c>
      <c r="G15" s="336">
        <v>17474.5</v>
      </c>
      <c r="H15" s="336">
        <v>14762.5</v>
      </c>
      <c r="I15" s="336">
        <v>-188676</v>
      </c>
      <c r="J15" s="336">
        <v>596784</v>
      </c>
      <c r="K15" s="336">
        <v>454884</v>
      </c>
      <c r="L15" s="336">
        <v>519242</v>
      </c>
      <c r="M15" s="336">
        <v>519242</v>
      </c>
      <c r="N15" s="336">
        <v>22671</v>
      </c>
      <c r="O15" s="336">
        <v>23333.5</v>
      </c>
      <c r="P15" s="336">
        <v>0</v>
      </c>
      <c r="Q15" s="336">
        <v>-149070</v>
      </c>
      <c r="R15" s="336">
        <v>-4330</v>
      </c>
      <c r="S15" s="336">
        <v>12262.5</v>
      </c>
      <c r="T15" s="336">
        <v>0</v>
      </c>
      <c r="U15" s="336">
        <v>-28530</v>
      </c>
      <c r="V15" s="336">
        <v>129194</v>
      </c>
      <c r="W15" s="336">
        <v>59482</v>
      </c>
      <c r="X15" s="336">
        <v>0</v>
      </c>
      <c r="Y15" s="336">
        <v>0</v>
      </c>
      <c r="Z15" s="336">
        <v>-28530</v>
      </c>
      <c r="AA15" s="336">
        <v>-28530</v>
      </c>
      <c r="AB15" s="336">
        <v>-28530</v>
      </c>
      <c r="AC15" s="336">
        <v>-28530</v>
      </c>
      <c r="AD15" s="336">
        <v>-28530</v>
      </c>
      <c r="AE15" s="336">
        <v>-46026</v>
      </c>
      <c r="AF15" s="337">
        <v>7.5</v>
      </c>
      <c r="AG15" s="334"/>
      <c r="AH15" s="334"/>
      <c r="AI15" s="338">
        <v>-4330</v>
      </c>
      <c r="AJ15" s="339">
        <v>-4330</v>
      </c>
      <c r="AK15" s="339">
        <v>-577</v>
      </c>
      <c r="AL15" s="340">
        <v>-3753</v>
      </c>
      <c r="AM15" s="338">
        <v>-577</v>
      </c>
      <c r="AN15" s="339">
        <v>-577</v>
      </c>
      <c r="AO15" s="339">
        <v>-577</v>
      </c>
      <c r="AP15" s="339">
        <v>-577</v>
      </c>
      <c r="AQ15" s="339">
        <v>-577</v>
      </c>
      <c r="AR15" s="340">
        <v>-868</v>
      </c>
      <c r="AS15" s="338">
        <v>-149070</v>
      </c>
      <c r="AT15" s="339">
        <v>-149070</v>
      </c>
      <c r="AU15" s="339">
        <v>-19876</v>
      </c>
      <c r="AV15" s="340">
        <v>-129194</v>
      </c>
      <c r="AW15" s="338">
        <v>-19876</v>
      </c>
      <c r="AX15" s="339">
        <v>-19876</v>
      </c>
      <c r="AY15" s="339">
        <v>-19876</v>
      </c>
      <c r="AZ15" s="339">
        <v>-19876</v>
      </c>
      <c r="BA15" s="339">
        <v>-19876</v>
      </c>
      <c r="BB15" s="340">
        <v>-29814</v>
      </c>
      <c r="BC15" s="338">
        <v>-71883</v>
      </c>
      <c r="BD15" s="339">
        <v>-63806</v>
      </c>
      <c r="BE15" s="339">
        <v>-8077</v>
      </c>
      <c r="BF15" s="340">
        <v>-55729</v>
      </c>
      <c r="BG15" s="338">
        <v>-8077</v>
      </c>
      <c r="BH15" s="339">
        <v>-8077</v>
      </c>
      <c r="BI15" s="339">
        <v>-8077</v>
      </c>
      <c r="BJ15" s="339">
        <v>-8077</v>
      </c>
      <c r="BK15" s="339">
        <v>-8077</v>
      </c>
      <c r="BL15" s="340">
        <v>-15344</v>
      </c>
      <c r="BN15" s="92">
        <f t="shared" si="0"/>
        <v>-119658</v>
      </c>
      <c r="BO15" s="92">
        <f t="shared" si="1"/>
        <v>17474.5</v>
      </c>
      <c r="BP15" s="92">
        <f t="shared" si="2"/>
        <v>0</v>
      </c>
    </row>
    <row r="16" spans="1:68">
      <c r="A16" s="213" t="s">
        <v>800</v>
      </c>
      <c r="B16" s="336">
        <v>8</v>
      </c>
      <c r="C16" s="336">
        <v>17</v>
      </c>
      <c r="D16" s="335">
        <v>510</v>
      </c>
      <c r="E16" s="336">
        <v>661354</v>
      </c>
      <c r="F16" s="336">
        <v>799786</v>
      </c>
      <c r="G16" s="336">
        <v>29084.5</v>
      </c>
      <c r="H16" s="336">
        <v>5387.5</v>
      </c>
      <c r="I16" s="336">
        <v>-244782</v>
      </c>
      <c r="J16" s="336">
        <v>775760</v>
      </c>
      <c r="K16" s="336">
        <v>567612</v>
      </c>
      <c r="L16" s="336">
        <v>661354</v>
      </c>
      <c r="M16" s="336">
        <v>661354</v>
      </c>
      <c r="N16" s="336">
        <v>36027</v>
      </c>
      <c r="O16" s="336">
        <v>29675.5</v>
      </c>
      <c r="P16" s="336">
        <v>0</v>
      </c>
      <c r="Q16" s="336">
        <v>-193258</v>
      </c>
      <c r="R16" s="336">
        <v>-6439</v>
      </c>
      <c r="S16" s="336">
        <v>4437.5</v>
      </c>
      <c r="T16" s="336">
        <v>0</v>
      </c>
      <c r="U16" s="336">
        <v>-36618</v>
      </c>
      <c r="V16" s="336">
        <v>167829</v>
      </c>
      <c r="W16" s="336">
        <v>76953</v>
      </c>
      <c r="X16" s="336">
        <v>0</v>
      </c>
      <c r="Y16" s="336">
        <v>0</v>
      </c>
      <c r="Z16" s="336">
        <v>-36618</v>
      </c>
      <c r="AA16" s="336">
        <v>-36618</v>
      </c>
      <c r="AB16" s="336">
        <v>-36618</v>
      </c>
      <c r="AC16" s="336">
        <v>-36618</v>
      </c>
      <c r="AD16" s="336">
        <v>-36618</v>
      </c>
      <c r="AE16" s="336">
        <v>-61692</v>
      </c>
      <c r="AF16" s="337">
        <v>7.6</v>
      </c>
      <c r="AG16" s="334"/>
      <c r="AH16" s="334"/>
      <c r="AI16" s="338">
        <v>-6439</v>
      </c>
      <c r="AJ16" s="339">
        <v>-6439</v>
      </c>
      <c r="AK16" s="339">
        <v>-847</v>
      </c>
      <c r="AL16" s="340">
        <v>-5592</v>
      </c>
      <c r="AM16" s="338">
        <v>-847</v>
      </c>
      <c r="AN16" s="339">
        <v>-847</v>
      </c>
      <c r="AO16" s="339">
        <v>-847</v>
      </c>
      <c r="AP16" s="339">
        <v>-847</v>
      </c>
      <c r="AQ16" s="339">
        <v>-847</v>
      </c>
      <c r="AR16" s="340">
        <v>-1357</v>
      </c>
      <c r="AS16" s="338">
        <v>-193258</v>
      </c>
      <c r="AT16" s="339">
        <v>-193258</v>
      </c>
      <c r="AU16" s="339">
        <v>-25429</v>
      </c>
      <c r="AV16" s="340">
        <v>-167829</v>
      </c>
      <c r="AW16" s="338">
        <v>-25429</v>
      </c>
      <c r="AX16" s="339">
        <v>-25429</v>
      </c>
      <c r="AY16" s="339">
        <v>-25429</v>
      </c>
      <c r="AZ16" s="339">
        <v>-25429</v>
      </c>
      <c r="BA16" s="339">
        <v>-25429</v>
      </c>
      <c r="BB16" s="340">
        <v>-40684</v>
      </c>
      <c r="BC16" s="338">
        <v>-92045</v>
      </c>
      <c r="BD16" s="339">
        <v>-81703</v>
      </c>
      <c r="BE16" s="339">
        <v>-10342</v>
      </c>
      <c r="BF16" s="340">
        <v>-71361</v>
      </c>
      <c r="BG16" s="338">
        <v>-10342</v>
      </c>
      <c r="BH16" s="339">
        <v>-10342</v>
      </c>
      <c r="BI16" s="339">
        <v>-10342</v>
      </c>
      <c r="BJ16" s="339">
        <v>-10342</v>
      </c>
      <c r="BK16" s="339">
        <v>-10342</v>
      </c>
      <c r="BL16" s="340">
        <v>-19651</v>
      </c>
      <c r="BN16" s="92">
        <f t="shared" si="0"/>
        <v>-138432</v>
      </c>
      <c r="BO16" s="92">
        <f t="shared" si="1"/>
        <v>29084.5</v>
      </c>
      <c r="BP16" s="92">
        <f t="shared" si="2"/>
        <v>0</v>
      </c>
    </row>
    <row r="17" spans="1:68">
      <c r="A17" s="213" t="s">
        <v>801</v>
      </c>
      <c r="B17" s="214">
        <v>0</v>
      </c>
      <c r="C17" s="214">
        <v>0</v>
      </c>
      <c r="D17" s="213">
        <v>0</v>
      </c>
      <c r="E17" s="214">
        <v>0</v>
      </c>
      <c r="F17" s="214">
        <v>133938</v>
      </c>
      <c r="G17" s="214">
        <v>-129622.5</v>
      </c>
      <c r="H17" s="214">
        <v>0</v>
      </c>
      <c r="I17" s="214">
        <v>-9643</v>
      </c>
      <c r="J17" s="214">
        <v>0</v>
      </c>
      <c r="K17" s="214">
        <v>0</v>
      </c>
      <c r="L17" s="214">
        <v>0</v>
      </c>
      <c r="M17" s="214">
        <v>0</v>
      </c>
      <c r="N17" s="214">
        <v>4049</v>
      </c>
      <c r="O17" s="214">
        <v>4810.5</v>
      </c>
      <c r="P17" s="214">
        <v>-137085</v>
      </c>
      <c r="Q17" s="214">
        <v>0</v>
      </c>
      <c r="R17" s="214">
        <v>0</v>
      </c>
      <c r="S17" s="214">
        <v>5712.5</v>
      </c>
      <c r="T17" s="214">
        <v>-137085</v>
      </c>
      <c r="U17" s="214">
        <v>-1397</v>
      </c>
      <c r="V17" s="214">
        <v>0</v>
      </c>
      <c r="W17" s="214">
        <v>9643</v>
      </c>
      <c r="X17" s="214">
        <v>0</v>
      </c>
      <c r="Y17" s="214">
        <v>0</v>
      </c>
      <c r="Z17" s="214">
        <v>-1397</v>
      </c>
      <c r="AA17" s="214">
        <v>-1397</v>
      </c>
      <c r="AB17" s="214">
        <v>-1397</v>
      </c>
      <c r="AC17" s="214">
        <v>-1397</v>
      </c>
      <c r="AD17" s="214">
        <v>-1397</v>
      </c>
      <c r="AE17" s="214">
        <v>-2658</v>
      </c>
      <c r="AF17" s="215">
        <v>1</v>
      </c>
      <c r="AG17" s="207"/>
      <c r="AH17" s="207"/>
      <c r="AI17" s="228">
        <v>0</v>
      </c>
      <c r="AJ17" s="229">
        <v>0</v>
      </c>
      <c r="AK17" s="229">
        <v>0</v>
      </c>
      <c r="AL17" s="230">
        <v>0</v>
      </c>
      <c r="AM17" s="228">
        <v>0</v>
      </c>
      <c r="AN17" s="229">
        <v>0</v>
      </c>
      <c r="AO17" s="229">
        <v>0</v>
      </c>
      <c r="AP17" s="229">
        <v>0</v>
      </c>
      <c r="AQ17" s="229">
        <v>0</v>
      </c>
      <c r="AR17" s="230">
        <v>0</v>
      </c>
      <c r="AS17" s="228">
        <v>0</v>
      </c>
      <c r="AT17" s="229">
        <v>0</v>
      </c>
      <c r="AU17" s="229">
        <v>0</v>
      </c>
      <c r="AV17" s="230">
        <v>0</v>
      </c>
      <c r="AW17" s="228">
        <v>0</v>
      </c>
      <c r="AX17" s="229">
        <v>0</v>
      </c>
      <c r="AY17" s="229">
        <v>0</v>
      </c>
      <c r="AZ17" s="229">
        <v>0</v>
      </c>
      <c r="BA17" s="229">
        <v>0</v>
      </c>
      <c r="BB17" s="230">
        <v>0</v>
      </c>
      <c r="BC17" s="228">
        <v>-12437</v>
      </c>
      <c r="BD17" s="229">
        <v>-11040</v>
      </c>
      <c r="BE17" s="229">
        <v>-1397</v>
      </c>
      <c r="BF17" s="230">
        <v>-9643</v>
      </c>
      <c r="BG17" s="228">
        <v>-1397</v>
      </c>
      <c r="BH17" s="229">
        <v>-1397</v>
      </c>
      <c r="BI17" s="229">
        <v>-1397</v>
      </c>
      <c r="BJ17" s="229">
        <v>-1397</v>
      </c>
      <c r="BK17" s="229">
        <v>-1397</v>
      </c>
      <c r="BL17" s="230">
        <v>-2658</v>
      </c>
      <c r="BN17" s="92">
        <f t="shared" si="0"/>
        <v>-133938</v>
      </c>
      <c r="BO17" s="92">
        <f t="shared" si="1"/>
        <v>-129622.5</v>
      </c>
      <c r="BP17" s="92">
        <f t="shared" si="2"/>
        <v>0</v>
      </c>
    </row>
    <row r="18" spans="1:68">
      <c r="A18" s="213" t="s">
        <v>802</v>
      </c>
      <c r="B18" s="343">
        <v>1</v>
      </c>
      <c r="C18" s="343">
        <v>5</v>
      </c>
      <c r="D18" s="342">
        <v>98</v>
      </c>
      <c r="E18" s="343">
        <v>129706</v>
      </c>
      <c r="F18" s="343">
        <v>144562</v>
      </c>
      <c r="G18" s="343">
        <v>6994.5</v>
      </c>
      <c r="H18" s="343">
        <v>662.5</v>
      </c>
      <c r="I18" s="343">
        <v>-35873</v>
      </c>
      <c r="J18" s="343">
        <v>152733</v>
      </c>
      <c r="K18" s="343">
        <v>110642</v>
      </c>
      <c r="L18" s="343">
        <v>129706</v>
      </c>
      <c r="M18" s="343">
        <v>129706</v>
      </c>
      <c r="N18" s="343">
        <v>6209</v>
      </c>
      <c r="O18" s="343">
        <v>5355.5</v>
      </c>
      <c r="P18" s="343">
        <v>0</v>
      </c>
      <c r="Q18" s="343">
        <v>-24618</v>
      </c>
      <c r="R18" s="343">
        <v>-1140</v>
      </c>
      <c r="S18" s="343">
        <v>662.5</v>
      </c>
      <c r="T18" s="343">
        <v>0</v>
      </c>
      <c r="U18" s="343">
        <v>-4570</v>
      </c>
      <c r="V18" s="343">
        <v>21883</v>
      </c>
      <c r="W18" s="343">
        <v>13990</v>
      </c>
      <c r="X18" s="343">
        <v>0</v>
      </c>
      <c r="Y18" s="343">
        <v>0</v>
      </c>
      <c r="Z18" s="343">
        <v>-4570</v>
      </c>
      <c r="AA18" s="343">
        <v>-4570</v>
      </c>
      <c r="AB18" s="343">
        <v>-4570</v>
      </c>
      <c r="AC18" s="343">
        <v>-4570</v>
      </c>
      <c r="AD18" s="343">
        <v>-4570</v>
      </c>
      <c r="AE18" s="343">
        <v>-13023</v>
      </c>
      <c r="AF18" s="344">
        <v>9</v>
      </c>
      <c r="AG18" s="341"/>
      <c r="AH18" s="341"/>
      <c r="AI18" s="345">
        <v>-1140</v>
      </c>
      <c r="AJ18" s="346">
        <v>-1140</v>
      </c>
      <c r="AK18" s="346">
        <v>-127</v>
      </c>
      <c r="AL18" s="347">
        <v>-1013</v>
      </c>
      <c r="AM18" s="345">
        <v>-127</v>
      </c>
      <c r="AN18" s="346">
        <v>-127</v>
      </c>
      <c r="AO18" s="346">
        <v>-127</v>
      </c>
      <c r="AP18" s="346">
        <v>-127</v>
      </c>
      <c r="AQ18" s="346">
        <v>-127</v>
      </c>
      <c r="AR18" s="347">
        <v>-378</v>
      </c>
      <c r="AS18" s="345">
        <v>-24618</v>
      </c>
      <c r="AT18" s="346">
        <v>-24618</v>
      </c>
      <c r="AU18" s="346">
        <v>-2735</v>
      </c>
      <c r="AV18" s="347">
        <v>-21883</v>
      </c>
      <c r="AW18" s="345">
        <v>-2735</v>
      </c>
      <c r="AX18" s="346">
        <v>-2735</v>
      </c>
      <c r="AY18" s="346">
        <v>-2735</v>
      </c>
      <c r="AZ18" s="346">
        <v>-2735</v>
      </c>
      <c r="BA18" s="346">
        <v>-2735</v>
      </c>
      <c r="BB18" s="347">
        <v>-8208</v>
      </c>
      <c r="BC18" s="345">
        <v>-16393</v>
      </c>
      <c r="BD18" s="346">
        <v>-14685</v>
      </c>
      <c r="BE18" s="346">
        <v>-1708</v>
      </c>
      <c r="BF18" s="347">
        <v>-12977</v>
      </c>
      <c r="BG18" s="345">
        <v>-1708</v>
      </c>
      <c r="BH18" s="346">
        <v>-1708</v>
      </c>
      <c r="BI18" s="346">
        <v>-1708</v>
      </c>
      <c r="BJ18" s="346">
        <v>-1708</v>
      </c>
      <c r="BK18" s="346">
        <v>-1708</v>
      </c>
      <c r="BL18" s="347">
        <v>-4437</v>
      </c>
      <c r="BN18" s="92">
        <f t="shared" si="0"/>
        <v>-14856</v>
      </c>
      <c r="BO18" s="92">
        <f t="shared" si="1"/>
        <v>6994.5</v>
      </c>
      <c r="BP18" s="92">
        <f t="shared" si="2"/>
        <v>0</v>
      </c>
    </row>
    <row r="19" spans="1:68">
      <c r="A19" s="213" t="s">
        <v>803</v>
      </c>
      <c r="B19" s="214">
        <v>0</v>
      </c>
      <c r="C19" s="214">
        <v>0</v>
      </c>
      <c r="D19" s="213">
        <v>0</v>
      </c>
      <c r="E19" s="214">
        <v>0</v>
      </c>
      <c r="F19" s="214">
        <v>1018</v>
      </c>
      <c r="G19" s="214">
        <v>-1037</v>
      </c>
      <c r="H19" s="214">
        <v>0</v>
      </c>
      <c r="I19" s="214">
        <v>-180</v>
      </c>
      <c r="J19" s="214">
        <v>0</v>
      </c>
      <c r="K19" s="214">
        <v>0</v>
      </c>
      <c r="L19" s="214">
        <v>0</v>
      </c>
      <c r="M19" s="214">
        <v>0</v>
      </c>
      <c r="N19" s="214">
        <v>33</v>
      </c>
      <c r="O19" s="214">
        <v>37</v>
      </c>
      <c r="P19" s="214">
        <v>-1088</v>
      </c>
      <c r="Q19" s="214">
        <v>0</v>
      </c>
      <c r="R19" s="214">
        <v>0</v>
      </c>
      <c r="S19" s="214">
        <v>0</v>
      </c>
      <c r="T19" s="214">
        <v>-1088</v>
      </c>
      <c r="U19" s="214">
        <v>-19</v>
      </c>
      <c r="V19" s="214">
        <v>0</v>
      </c>
      <c r="W19" s="214">
        <v>180</v>
      </c>
      <c r="X19" s="214">
        <v>0</v>
      </c>
      <c r="Y19" s="214">
        <v>0</v>
      </c>
      <c r="Z19" s="214">
        <v>-19</v>
      </c>
      <c r="AA19" s="214">
        <v>-19</v>
      </c>
      <c r="AB19" s="214">
        <v>-19</v>
      </c>
      <c r="AC19" s="214">
        <v>-19</v>
      </c>
      <c r="AD19" s="214">
        <v>-19</v>
      </c>
      <c r="AE19" s="214">
        <v>-85</v>
      </c>
      <c r="AF19" s="215">
        <v>1</v>
      </c>
      <c r="AG19" s="207"/>
      <c r="AH19" s="207"/>
      <c r="AI19" s="228">
        <v>0</v>
      </c>
      <c r="AJ19" s="229">
        <v>0</v>
      </c>
      <c r="AK19" s="229">
        <v>0</v>
      </c>
      <c r="AL19" s="230">
        <v>0</v>
      </c>
      <c r="AM19" s="228">
        <v>0</v>
      </c>
      <c r="AN19" s="229">
        <v>0</v>
      </c>
      <c r="AO19" s="229">
        <v>0</v>
      </c>
      <c r="AP19" s="229">
        <v>0</v>
      </c>
      <c r="AQ19" s="229">
        <v>0</v>
      </c>
      <c r="AR19" s="230">
        <v>0</v>
      </c>
      <c r="AS19" s="228">
        <v>0</v>
      </c>
      <c r="AT19" s="229">
        <v>0</v>
      </c>
      <c r="AU19" s="229">
        <v>0</v>
      </c>
      <c r="AV19" s="230">
        <v>0</v>
      </c>
      <c r="AW19" s="228">
        <v>0</v>
      </c>
      <c r="AX19" s="229">
        <v>0</v>
      </c>
      <c r="AY19" s="229">
        <v>0</v>
      </c>
      <c r="AZ19" s="229">
        <v>0</v>
      </c>
      <c r="BA19" s="229">
        <v>0</v>
      </c>
      <c r="BB19" s="230">
        <v>0</v>
      </c>
      <c r="BC19" s="228">
        <v>-218</v>
      </c>
      <c r="BD19" s="229">
        <v>-199</v>
      </c>
      <c r="BE19" s="229">
        <v>-19</v>
      </c>
      <c r="BF19" s="230">
        <v>-180</v>
      </c>
      <c r="BG19" s="228">
        <v>-19</v>
      </c>
      <c r="BH19" s="229">
        <v>-19</v>
      </c>
      <c r="BI19" s="229">
        <v>-19</v>
      </c>
      <c r="BJ19" s="229">
        <v>-19</v>
      </c>
      <c r="BK19" s="229">
        <v>-19</v>
      </c>
      <c r="BL19" s="230">
        <v>-85</v>
      </c>
      <c r="BN19" s="92">
        <f t="shared" si="0"/>
        <v>-1018</v>
      </c>
      <c r="BO19" s="92">
        <f t="shared" si="1"/>
        <v>-1037</v>
      </c>
      <c r="BP19" s="92">
        <f t="shared" si="2"/>
        <v>0</v>
      </c>
    </row>
    <row r="20" spans="1:68">
      <c r="A20" s="213" t="s">
        <v>804</v>
      </c>
      <c r="B20" s="350">
        <v>1</v>
      </c>
      <c r="C20" s="350">
        <v>0</v>
      </c>
      <c r="D20" s="349">
        <v>9</v>
      </c>
      <c r="E20" s="350">
        <v>21806</v>
      </c>
      <c r="F20" s="350">
        <v>19678</v>
      </c>
      <c r="G20" s="350">
        <v>1425.5</v>
      </c>
      <c r="H20" s="350">
        <v>500</v>
      </c>
      <c r="I20" s="350">
        <v>-1081</v>
      </c>
      <c r="J20" s="350">
        <v>25217</v>
      </c>
      <c r="K20" s="350">
        <v>19002</v>
      </c>
      <c r="L20" s="350">
        <v>21806</v>
      </c>
      <c r="M20" s="350">
        <v>21806</v>
      </c>
      <c r="N20" s="350">
        <v>860</v>
      </c>
      <c r="O20" s="350">
        <v>729.5</v>
      </c>
      <c r="P20" s="350">
        <v>0</v>
      </c>
      <c r="Q20" s="350">
        <v>826</v>
      </c>
      <c r="R20" s="350">
        <v>-200</v>
      </c>
      <c r="S20" s="350">
        <v>87.5</v>
      </c>
      <c r="T20" s="350">
        <v>0</v>
      </c>
      <c r="U20" s="350">
        <v>-164</v>
      </c>
      <c r="V20" s="350">
        <v>0</v>
      </c>
      <c r="W20" s="350">
        <v>1794</v>
      </c>
      <c r="X20" s="350">
        <v>713</v>
      </c>
      <c r="Y20" s="350">
        <v>0</v>
      </c>
      <c r="Z20" s="350">
        <v>-164</v>
      </c>
      <c r="AA20" s="350">
        <v>-164</v>
      </c>
      <c r="AB20" s="350">
        <v>-164</v>
      </c>
      <c r="AC20" s="350">
        <v>-164</v>
      </c>
      <c r="AD20" s="350">
        <v>-164</v>
      </c>
      <c r="AE20" s="350">
        <v>-261</v>
      </c>
      <c r="AF20" s="351">
        <v>7.3</v>
      </c>
      <c r="AG20" s="348"/>
      <c r="AH20" s="348"/>
      <c r="AI20" s="352">
        <v>-200</v>
      </c>
      <c r="AJ20" s="353">
        <v>-200</v>
      </c>
      <c r="AK20" s="353">
        <v>-27</v>
      </c>
      <c r="AL20" s="354">
        <v>-173</v>
      </c>
      <c r="AM20" s="352">
        <v>-27</v>
      </c>
      <c r="AN20" s="353">
        <v>-27</v>
      </c>
      <c r="AO20" s="353">
        <v>-27</v>
      </c>
      <c r="AP20" s="353">
        <v>-27</v>
      </c>
      <c r="AQ20" s="353">
        <v>-27</v>
      </c>
      <c r="AR20" s="354">
        <v>-38</v>
      </c>
      <c r="AS20" s="352">
        <v>826</v>
      </c>
      <c r="AT20" s="353">
        <v>826</v>
      </c>
      <c r="AU20" s="353">
        <v>113</v>
      </c>
      <c r="AV20" s="354">
        <v>713</v>
      </c>
      <c r="AW20" s="352">
        <v>113</v>
      </c>
      <c r="AX20" s="353">
        <v>113</v>
      </c>
      <c r="AY20" s="353">
        <v>113</v>
      </c>
      <c r="AZ20" s="353">
        <v>113</v>
      </c>
      <c r="BA20" s="353">
        <v>113</v>
      </c>
      <c r="BB20" s="354">
        <v>148</v>
      </c>
      <c r="BC20" s="352">
        <v>-2121</v>
      </c>
      <c r="BD20" s="353">
        <v>-1871</v>
      </c>
      <c r="BE20" s="353">
        <v>-250</v>
      </c>
      <c r="BF20" s="354">
        <v>-1621</v>
      </c>
      <c r="BG20" s="352">
        <v>-250</v>
      </c>
      <c r="BH20" s="353">
        <v>-250</v>
      </c>
      <c r="BI20" s="353">
        <v>-250</v>
      </c>
      <c r="BJ20" s="353">
        <v>-250</v>
      </c>
      <c r="BK20" s="353">
        <v>-250</v>
      </c>
      <c r="BL20" s="354">
        <v>-371</v>
      </c>
      <c r="BN20" s="92">
        <f t="shared" si="0"/>
        <v>2128</v>
      </c>
      <c r="BO20" s="92">
        <f t="shared" si="1"/>
        <v>1425.5</v>
      </c>
      <c r="BP20" s="92">
        <f t="shared" si="2"/>
        <v>0</v>
      </c>
    </row>
    <row r="21" spans="1:68">
      <c r="A21" s="213" t="s">
        <v>805</v>
      </c>
      <c r="B21" s="350">
        <v>0</v>
      </c>
      <c r="C21" s="350">
        <v>1</v>
      </c>
      <c r="D21" s="349">
        <v>27</v>
      </c>
      <c r="E21" s="350">
        <v>33613</v>
      </c>
      <c r="F21" s="350">
        <v>39893</v>
      </c>
      <c r="G21" s="350">
        <v>1707.5</v>
      </c>
      <c r="H21" s="350">
        <v>225</v>
      </c>
      <c r="I21" s="350">
        <v>-11493</v>
      </c>
      <c r="J21" s="350">
        <v>38778</v>
      </c>
      <c r="K21" s="350">
        <v>29288</v>
      </c>
      <c r="L21" s="350">
        <v>33613</v>
      </c>
      <c r="M21" s="350">
        <v>33613</v>
      </c>
      <c r="N21" s="350">
        <v>1849</v>
      </c>
      <c r="O21" s="350">
        <v>1481.5</v>
      </c>
      <c r="P21" s="350">
        <v>0</v>
      </c>
      <c r="Q21" s="350">
        <v>-9030</v>
      </c>
      <c r="R21" s="350">
        <v>-343</v>
      </c>
      <c r="S21" s="350">
        <v>237.5</v>
      </c>
      <c r="T21" s="350">
        <v>0</v>
      </c>
      <c r="U21" s="350">
        <v>-1623</v>
      </c>
      <c r="V21" s="350">
        <v>7901</v>
      </c>
      <c r="W21" s="350">
        <v>3592</v>
      </c>
      <c r="X21" s="350">
        <v>0</v>
      </c>
      <c r="Y21" s="350">
        <v>0</v>
      </c>
      <c r="Z21" s="350">
        <v>-1623</v>
      </c>
      <c r="AA21" s="350">
        <v>-1623</v>
      </c>
      <c r="AB21" s="350">
        <v>-1623</v>
      </c>
      <c r="AC21" s="350">
        <v>-1623</v>
      </c>
      <c r="AD21" s="350">
        <v>-1623</v>
      </c>
      <c r="AE21" s="350">
        <v>-3378</v>
      </c>
      <c r="AF21" s="351">
        <v>8</v>
      </c>
      <c r="AG21" s="348"/>
      <c r="AH21" s="348"/>
      <c r="AI21" s="352">
        <v>-343</v>
      </c>
      <c r="AJ21" s="353">
        <v>-343</v>
      </c>
      <c r="AK21" s="353">
        <v>-43</v>
      </c>
      <c r="AL21" s="354">
        <v>-300</v>
      </c>
      <c r="AM21" s="352">
        <v>-43</v>
      </c>
      <c r="AN21" s="353">
        <v>-43</v>
      </c>
      <c r="AO21" s="353">
        <v>-43</v>
      </c>
      <c r="AP21" s="353">
        <v>-43</v>
      </c>
      <c r="AQ21" s="353">
        <v>-43</v>
      </c>
      <c r="AR21" s="354">
        <v>-85</v>
      </c>
      <c r="AS21" s="352">
        <v>-9030</v>
      </c>
      <c r="AT21" s="353">
        <v>-9030</v>
      </c>
      <c r="AU21" s="353">
        <v>-1129</v>
      </c>
      <c r="AV21" s="354">
        <v>-7901</v>
      </c>
      <c r="AW21" s="352">
        <v>-1129</v>
      </c>
      <c r="AX21" s="353">
        <v>-1129</v>
      </c>
      <c r="AY21" s="353">
        <v>-1129</v>
      </c>
      <c r="AZ21" s="353">
        <v>-1129</v>
      </c>
      <c r="BA21" s="353">
        <v>-1129</v>
      </c>
      <c r="BB21" s="354">
        <v>-2256</v>
      </c>
      <c r="BC21" s="352">
        <v>-4194</v>
      </c>
      <c r="BD21" s="353">
        <v>-3743</v>
      </c>
      <c r="BE21" s="353">
        <v>-451</v>
      </c>
      <c r="BF21" s="354">
        <v>-3292</v>
      </c>
      <c r="BG21" s="352">
        <v>-451</v>
      </c>
      <c r="BH21" s="353">
        <v>-451</v>
      </c>
      <c r="BI21" s="353">
        <v>-451</v>
      </c>
      <c r="BJ21" s="353">
        <v>-451</v>
      </c>
      <c r="BK21" s="353">
        <v>-451</v>
      </c>
      <c r="BL21" s="354">
        <v>-1037</v>
      </c>
      <c r="BN21" s="92">
        <f t="shared" si="0"/>
        <v>-6280</v>
      </c>
      <c r="BO21" s="92">
        <f t="shared" si="1"/>
        <v>1707.5</v>
      </c>
      <c r="BP21" s="92">
        <f t="shared" si="2"/>
        <v>0</v>
      </c>
    </row>
    <row r="22" spans="1:68">
      <c r="A22" s="213" t="s">
        <v>806</v>
      </c>
      <c r="B22" s="350">
        <v>1</v>
      </c>
      <c r="C22" s="350">
        <v>5</v>
      </c>
      <c r="D22" s="349">
        <v>31</v>
      </c>
      <c r="E22" s="350">
        <v>32814</v>
      </c>
      <c r="F22" s="350">
        <v>39387</v>
      </c>
      <c r="G22" s="350">
        <v>1741.5</v>
      </c>
      <c r="H22" s="350">
        <v>425</v>
      </c>
      <c r="I22" s="350">
        <v>-12578</v>
      </c>
      <c r="J22" s="350">
        <v>38488</v>
      </c>
      <c r="K22" s="350">
        <v>28235</v>
      </c>
      <c r="L22" s="350">
        <v>32814</v>
      </c>
      <c r="M22" s="350">
        <v>32814</v>
      </c>
      <c r="N22" s="350">
        <v>1753</v>
      </c>
      <c r="O22" s="350">
        <v>1464.5</v>
      </c>
      <c r="P22" s="350">
        <v>0</v>
      </c>
      <c r="Q22" s="350">
        <v>-9531</v>
      </c>
      <c r="R22" s="350">
        <v>-247</v>
      </c>
      <c r="S22" s="350">
        <v>12.5</v>
      </c>
      <c r="T22" s="350">
        <v>0</v>
      </c>
      <c r="U22" s="350">
        <v>-1476</v>
      </c>
      <c r="V22" s="350">
        <v>8517</v>
      </c>
      <c r="W22" s="350">
        <v>4061</v>
      </c>
      <c r="X22" s="350">
        <v>0</v>
      </c>
      <c r="Y22" s="350">
        <v>0</v>
      </c>
      <c r="Z22" s="350">
        <v>-1476</v>
      </c>
      <c r="AA22" s="350">
        <v>-1476</v>
      </c>
      <c r="AB22" s="350">
        <v>-1476</v>
      </c>
      <c r="AC22" s="350">
        <v>-1476</v>
      </c>
      <c r="AD22" s="350">
        <v>-1476</v>
      </c>
      <c r="AE22" s="350">
        <v>-5198</v>
      </c>
      <c r="AF22" s="351">
        <v>9.4</v>
      </c>
      <c r="AG22" s="348"/>
      <c r="AH22" s="348"/>
      <c r="AI22" s="352">
        <v>-247</v>
      </c>
      <c r="AJ22" s="353">
        <v>-247</v>
      </c>
      <c r="AK22" s="353">
        <v>-26</v>
      </c>
      <c r="AL22" s="354">
        <v>-221</v>
      </c>
      <c r="AM22" s="352">
        <v>-26</v>
      </c>
      <c r="AN22" s="353">
        <v>-26</v>
      </c>
      <c r="AO22" s="353">
        <v>-26</v>
      </c>
      <c r="AP22" s="353">
        <v>-26</v>
      </c>
      <c r="AQ22" s="353">
        <v>-26</v>
      </c>
      <c r="AR22" s="354">
        <v>-91</v>
      </c>
      <c r="AS22" s="352">
        <v>-9531</v>
      </c>
      <c r="AT22" s="353">
        <v>-9531</v>
      </c>
      <c r="AU22" s="353">
        <v>-1014</v>
      </c>
      <c r="AV22" s="354">
        <v>-8517</v>
      </c>
      <c r="AW22" s="352">
        <v>-1014</v>
      </c>
      <c r="AX22" s="353">
        <v>-1014</v>
      </c>
      <c r="AY22" s="353">
        <v>-1014</v>
      </c>
      <c r="AZ22" s="353">
        <v>-1014</v>
      </c>
      <c r="BA22" s="353">
        <v>-1014</v>
      </c>
      <c r="BB22" s="354">
        <v>-3447</v>
      </c>
      <c r="BC22" s="352">
        <v>-4712</v>
      </c>
      <c r="BD22" s="353">
        <v>-4276</v>
      </c>
      <c r="BE22" s="353">
        <v>-436</v>
      </c>
      <c r="BF22" s="354">
        <v>-3840</v>
      </c>
      <c r="BG22" s="352">
        <v>-436</v>
      </c>
      <c r="BH22" s="353">
        <v>-436</v>
      </c>
      <c r="BI22" s="353">
        <v>-436</v>
      </c>
      <c r="BJ22" s="353">
        <v>-436</v>
      </c>
      <c r="BK22" s="353">
        <v>-436</v>
      </c>
      <c r="BL22" s="354">
        <v>-1660</v>
      </c>
      <c r="BN22" s="92">
        <f t="shared" si="0"/>
        <v>-6573</v>
      </c>
      <c r="BO22" s="92">
        <f t="shared" si="1"/>
        <v>1741.5</v>
      </c>
      <c r="BP22" s="92">
        <f t="shared" si="2"/>
        <v>0</v>
      </c>
    </row>
    <row r="23" spans="1:68">
      <c r="A23" s="213" t="s">
        <v>807</v>
      </c>
      <c r="B23" s="214">
        <v>0</v>
      </c>
      <c r="C23" s="214">
        <v>0</v>
      </c>
      <c r="D23" s="213">
        <v>0</v>
      </c>
      <c r="E23" s="214">
        <v>0</v>
      </c>
      <c r="F23" s="214">
        <v>162454</v>
      </c>
      <c r="G23" s="214">
        <v>-164008.5</v>
      </c>
      <c r="H23" s="214">
        <v>0</v>
      </c>
      <c r="I23" s="214">
        <v>-14188</v>
      </c>
      <c r="J23" s="214">
        <v>0</v>
      </c>
      <c r="K23" s="214">
        <v>0</v>
      </c>
      <c r="L23" s="214">
        <v>0</v>
      </c>
      <c r="M23" s="214">
        <v>0</v>
      </c>
      <c r="N23" s="214">
        <v>7063</v>
      </c>
      <c r="O23" s="214">
        <v>6029.5</v>
      </c>
      <c r="P23" s="214">
        <v>-175259</v>
      </c>
      <c r="Q23" s="214">
        <v>0</v>
      </c>
      <c r="R23" s="214">
        <v>0</v>
      </c>
      <c r="S23" s="214">
        <v>287.5</v>
      </c>
      <c r="T23" s="214">
        <v>-175259</v>
      </c>
      <c r="U23" s="214">
        <v>-1842</v>
      </c>
      <c r="V23" s="214">
        <v>0</v>
      </c>
      <c r="W23" s="214">
        <v>14188</v>
      </c>
      <c r="X23" s="214">
        <v>0</v>
      </c>
      <c r="Y23" s="214">
        <v>0</v>
      </c>
      <c r="Z23" s="214">
        <v>-1842</v>
      </c>
      <c r="AA23" s="214">
        <v>-1842</v>
      </c>
      <c r="AB23" s="214">
        <v>-1842</v>
      </c>
      <c r="AC23" s="214">
        <v>-1842</v>
      </c>
      <c r="AD23" s="214">
        <v>-1842</v>
      </c>
      <c r="AE23" s="214">
        <v>-4978</v>
      </c>
      <c r="AF23" s="215">
        <v>1</v>
      </c>
      <c r="AG23" s="207"/>
      <c r="AH23" s="207"/>
      <c r="AI23" s="228">
        <v>0</v>
      </c>
      <c r="AJ23" s="229">
        <v>0</v>
      </c>
      <c r="AK23" s="229">
        <v>0</v>
      </c>
      <c r="AL23" s="230">
        <v>0</v>
      </c>
      <c r="AM23" s="228">
        <v>0</v>
      </c>
      <c r="AN23" s="229">
        <v>0</v>
      </c>
      <c r="AO23" s="229">
        <v>0</v>
      </c>
      <c r="AP23" s="229">
        <v>0</v>
      </c>
      <c r="AQ23" s="229">
        <v>0</v>
      </c>
      <c r="AR23" s="230">
        <v>0</v>
      </c>
      <c r="AS23" s="228">
        <v>0</v>
      </c>
      <c r="AT23" s="229">
        <v>0</v>
      </c>
      <c r="AU23" s="229">
        <v>0</v>
      </c>
      <c r="AV23" s="230">
        <v>0</v>
      </c>
      <c r="AW23" s="228">
        <v>0</v>
      </c>
      <c r="AX23" s="229">
        <v>0</v>
      </c>
      <c r="AY23" s="229">
        <v>0</v>
      </c>
      <c r="AZ23" s="229">
        <v>0</v>
      </c>
      <c r="BA23" s="229">
        <v>0</v>
      </c>
      <c r="BB23" s="230">
        <v>0</v>
      </c>
      <c r="BC23" s="228">
        <v>-17872</v>
      </c>
      <c r="BD23" s="229">
        <v>-16030</v>
      </c>
      <c r="BE23" s="229">
        <v>-1842</v>
      </c>
      <c r="BF23" s="230">
        <v>-14188</v>
      </c>
      <c r="BG23" s="228">
        <v>-1842</v>
      </c>
      <c r="BH23" s="229">
        <v>-1842</v>
      </c>
      <c r="BI23" s="229">
        <v>-1842</v>
      </c>
      <c r="BJ23" s="229">
        <v>-1842</v>
      </c>
      <c r="BK23" s="229">
        <v>-1842</v>
      </c>
      <c r="BL23" s="230">
        <v>-4978</v>
      </c>
      <c r="BN23" s="92">
        <f t="shared" si="0"/>
        <v>-162454</v>
      </c>
      <c r="BO23" s="92">
        <f t="shared" si="1"/>
        <v>-164008.5</v>
      </c>
      <c r="BP23" s="92">
        <f t="shared" si="2"/>
        <v>0</v>
      </c>
    </row>
    <row r="24" spans="1:68">
      <c r="A24" s="213" t="s">
        <v>808</v>
      </c>
      <c r="B24" s="357">
        <v>0</v>
      </c>
      <c r="C24" s="357">
        <v>2</v>
      </c>
      <c r="D24" s="356">
        <v>69</v>
      </c>
      <c r="E24" s="357">
        <v>62094</v>
      </c>
      <c r="F24" s="357">
        <v>83787</v>
      </c>
      <c r="G24" s="357">
        <v>3172</v>
      </c>
      <c r="H24" s="357">
        <v>37.5</v>
      </c>
      <c r="I24" s="357">
        <v>-34377</v>
      </c>
      <c r="J24" s="357">
        <v>75139</v>
      </c>
      <c r="K24" s="357">
        <v>51552</v>
      </c>
      <c r="L24" s="357">
        <v>62094</v>
      </c>
      <c r="M24" s="357">
        <v>62094</v>
      </c>
      <c r="N24" s="357">
        <v>3956</v>
      </c>
      <c r="O24" s="357">
        <v>3114</v>
      </c>
      <c r="P24" s="357">
        <v>0</v>
      </c>
      <c r="Q24" s="357">
        <v>-27500</v>
      </c>
      <c r="R24" s="357">
        <v>-713</v>
      </c>
      <c r="S24" s="357">
        <v>550</v>
      </c>
      <c r="T24" s="357">
        <v>0</v>
      </c>
      <c r="U24" s="357">
        <v>-3898</v>
      </c>
      <c r="V24" s="357">
        <v>24722</v>
      </c>
      <c r="W24" s="357">
        <v>9655</v>
      </c>
      <c r="X24" s="357">
        <v>0</v>
      </c>
      <c r="Y24" s="357">
        <v>0</v>
      </c>
      <c r="Z24" s="357">
        <v>-3898</v>
      </c>
      <c r="AA24" s="357">
        <v>-3898</v>
      </c>
      <c r="AB24" s="357">
        <v>-3898</v>
      </c>
      <c r="AC24" s="357">
        <v>-3898</v>
      </c>
      <c r="AD24" s="357">
        <v>-3898</v>
      </c>
      <c r="AE24" s="357">
        <v>-14887</v>
      </c>
      <c r="AF24" s="358">
        <v>9.9</v>
      </c>
      <c r="AG24" s="355"/>
      <c r="AH24" s="355"/>
      <c r="AI24" s="359">
        <v>-713</v>
      </c>
      <c r="AJ24" s="360">
        <v>-713</v>
      </c>
      <c r="AK24" s="360">
        <v>-72</v>
      </c>
      <c r="AL24" s="361">
        <v>-641</v>
      </c>
      <c r="AM24" s="359">
        <v>-72</v>
      </c>
      <c r="AN24" s="360">
        <v>-72</v>
      </c>
      <c r="AO24" s="360">
        <v>-72</v>
      </c>
      <c r="AP24" s="360">
        <v>-72</v>
      </c>
      <c r="AQ24" s="360">
        <v>-72</v>
      </c>
      <c r="AR24" s="361">
        <v>-281</v>
      </c>
      <c r="AS24" s="359">
        <v>-27500</v>
      </c>
      <c r="AT24" s="360">
        <v>-27500</v>
      </c>
      <c r="AU24" s="360">
        <v>-2778</v>
      </c>
      <c r="AV24" s="361">
        <v>-24722</v>
      </c>
      <c r="AW24" s="359">
        <v>-2778</v>
      </c>
      <c r="AX24" s="360">
        <v>-2778</v>
      </c>
      <c r="AY24" s="360">
        <v>-2778</v>
      </c>
      <c r="AZ24" s="360">
        <v>-2778</v>
      </c>
      <c r="BA24" s="360">
        <v>-2778</v>
      </c>
      <c r="BB24" s="361">
        <v>-10832</v>
      </c>
      <c r="BC24" s="359">
        <v>-11110</v>
      </c>
      <c r="BD24" s="360">
        <v>-10062</v>
      </c>
      <c r="BE24" s="360">
        <v>-1048</v>
      </c>
      <c r="BF24" s="361">
        <v>-9014</v>
      </c>
      <c r="BG24" s="359">
        <v>-1048</v>
      </c>
      <c r="BH24" s="360">
        <v>-1048</v>
      </c>
      <c r="BI24" s="360">
        <v>-1048</v>
      </c>
      <c r="BJ24" s="360">
        <v>-1048</v>
      </c>
      <c r="BK24" s="360">
        <v>-1048</v>
      </c>
      <c r="BL24" s="361">
        <v>-3774</v>
      </c>
      <c r="BN24" s="92">
        <f t="shared" si="0"/>
        <v>-21693</v>
      </c>
      <c r="BO24" s="92">
        <f t="shared" si="1"/>
        <v>3172</v>
      </c>
      <c r="BP24" s="92">
        <f t="shared" si="2"/>
        <v>0</v>
      </c>
    </row>
    <row r="25" spans="1:68">
      <c r="A25" s="213" t="s">
        <v>809</v>
      </c>
      <c r="B25" s="357">
        <v>11</v>
      </c>
      <c r="C25" s="357">
        <v>15</v>
      </c>
      <c r="D25" s="356">
        <v>179</v>
      </c>
      <c r="E25" s="357">
        <v>244085</v>
      </c>
      <c r="F25" s="357">
        <v>612272</v>
      </c>
      <c r="G25" s="357">
        <v>-9897.5</v>
      </c>
      <c r="H25" s="357">
        <v>6187.5</v>
      </c>
      <c r="I25" s="357">
        <v>-411796</v>
      </c>
      <c r="J25" s="357">
        <v>282941</v>
      </c>
      <c r="K25" s="357">
        <v>212318</v>
      </c>
      <c r="L25" s="357">
        <v>244085</v>
      </c>
      <c r="M25" s="357">
        <v>244085</v>
      </c>
      <c r="N25" s="357">
        <v>26406</v>
      </c>
      <c r="O25" s="357">
        <v>22631.5</v>
      </c>
      <c r="P25" s="357">
        <v>0</v>
      </c>
      <c r="Q25" s="357">
        <v>-409069</v>
      </c>
      <c r="R25" s="357">
        <v>-2218</v>
      </c>
      <c r="S25" s="357">
        <v>5937.5</v>
      </c>
      <c r="T25" s="357">
        <v>0</v>
      </c>
      <c r="U25" s="357">
        <v>-58935</v>
      </c>
      <c r="V25" s="357">
        <v>357935</v>
      </c>
      <c r="W25" s="357">
        <v>53861</v>
      </c>
      <c r="X25" s="357">
        <v>0</v>
      </c>
      <c r="Y25" s="357">
        <v>0</v>
      </c>
      <c r="Z25" s="357">
        <v>-58935</v>
      </c>
      <c r="AA25" s="357">
        <v>-58935</v>
      </c>
      <c r="AB25" s="357">
        <v>-58935</v>
      </c>
      <c r="AC25" s="357">
        <v>-58935</v>
      </c>
      <c r="AD25" s="357">
        <v>-58935</v>
      </c>
      <c r="AE25" s="357">
        <v>-117121</v>
      </c>
      <c r="AF25" s="358">
        <v>8</v>
      </c>
      <c r="AG25" s="355"/>
      <c r="AH25" s="355"/>
      <c r="AI25" s="359">
        <v>-2218</v>
      </c>
      <c r="AJ25" s="360">
        <v>-2218</v>
      </c>
      <c r="AK25" s="360">
        <v>-277</v>
      </c>
      <c r="AL25" s="361">
        <v>-1941</v>
      </c>
      <c r="AM25" s="359">
        <v>-277</v>
      </c>
      <c r="AN25" s="360">
        <v>-277</v>
      </c>
      <c r="AO25" s="360">
        <v>-277</v>
      </c>
      <c r="AP25" s="360">
        <v>-277</v>
      </c>
      <c r="AQ25" s="360">
        <v>-277</v>
      </c>
      <c r="AR25" s="361">
        <v>-556</v>
      </c>
      <c r="AS25" s="359">
        <v>-409069</v>
      </c>
      <c r="AT25" s="360">
        <v>-409069</v>
      </c>
      <c r="AU25" s="360">
        <v>-51134</v>
      </c>
      <c r="AV25" s="361">
        <v>-357935</v>
      </c>
      <c r="AW25" s="359">
        <v>-51134</v>
      </c>
      <c r="AX25" s="360">
        <v>-51134</v>
      </c>
      <c r="AY25" s="360">
        <v>-51134</v>
      </c>
      <c r="AZ25" s="360">
        <v>-51134</v>
      </c>
      <c r="BA25" s="360">
        <v>-51134</v>
      </c>
      <c r="BB25" s="361">
        <v>-102265</v>
      </c>
      <c r="BC25" s="359">
        <v>-66968</v>
      </c>
      <c r="BD25" s="360">
        <v>-59444</v>
      </c>
      <c r="BE25" s="360">
        <v>-7524</v>
      </c>
      <c r="BF25" s="361">
        <v>-51920</v>
      </c>
      <c r="BG25" s="359">
        <v>-7524</v>
      </c>
      <c r="BH25" s="360">
        <v>-7524</v>
      </c>
      <c r="BI25" s="360">
        <v>-7524</v>
      </c>
      <c r="BJ25" s="360">
        <v>-7524</v>
      </c>
      <c r="BK25" s="360">
        <v>-7524</v>
      </c>
      <c r="BL25" s="361">
        <v>-14300</v>
      </c>
      <c r="BN25" s="92">
        <f t="shared" si="0"/>
        <v>-368187</v>
      </c>
      <c r="BO25" s="92">
        <f t="shared" si="1"/>
        <v>-9897.5</v>
      </c>
      <c r="BP25" s="92">
        <f t="shared" si="2"/>
        <v>0</v>
      </c>
    </row>
    <row r="26" spans="1:68">
      <c r="A26" s="213" t="s">
        <v>1178</v>
      </c>
      <c r="B26" s="214">
        <v>0</v>
      </c>
      <c r="C26" s="214">
        <v>7</v>
      </c>
      <c r="D26" s="213">
        <v>87</v>
      </c>
      <c r="E26" s="214">
        <v>1386703</v>
      </c>
      <c r="F26" s="214">
        <v>0</v>
      </c>
      <c r="G26" s="214">
        <v>1459923</v>
      </c>
      <c r="H26" s="214">
        <v>2787.5</v>
      </c>
      <c r="I26" s="214">
        <v>-73220</v>
      </c>
      <c r="J26" s="214">
        <v>1629697</v>
      </c>
      <c r="K26" s="214">
        <v>1172626</v>
      </c>
      <c r="L26" s="214">
        <v>1083579</v>
      </c>
      <c r="M26" s="214">
        <v>1799294</v>
      </c>
      <c r="N26" s="214">
        <v>0</v>
      </c>
      <c r="O26" s="214">
        <v>0</v>
      </c>
      <c r="P26" s="214">
        <v>1468537</v>
      </c>
      <c r="Q26" s="214">
        <v>0</v>
      </c>
      <c r="R26" s="214">
        <v>-81834</v>
      </c>
      <c r="S26" s="214">
        <v>0</v>
      </c>
      <c r="T26" s="214">
        <v>1468537</v>
      </c>
      <c r="U26" s="214">
        <v>-8614</v>
      </c>
      <c r="V26" s="214">
        <v>0</v>
      </c>
      <c r="W26" s="214">
        <v>73220</v>
      </c>
      <c r="X26" s="214">
        <v>0</v>
      </c>
      <c r="Y26" s="214">
        <v>0</v>
      </c>
      <c r="Z26" s="214">
        <v>-8614</v>
      </c>
      <c r="AA26" s="214">
        <v>-8614</v>
      </c>
      <c r="AB26" s="214">
        <v>-8614</v>
      </c>
      <c r="AC26" s="214">
        <v>-8614</v>
      </c>
      <c r="AD26" s="214">
        <v>-8614</v>
      </c>
      <c r="AE26" s="214">
        <v>-30150</v>
      </c>
      <c r="AF26" s="215">
        <v>9.5</v>
      </c>
      <c r="AG26" s="207"/>
      <c r="AH26" s="207"/>
      <c r="AI26" s="228">
        <v>-81834</v>
      </c>
      <c r="AJ26" s="229">
        <v>-81834</v>
      </c>
      <c r="AK26" s="229">
        <v>-8614</v>
      </c>
      <c r="AL26" s="230">
        <v>-73220</v>
      </c>
      <c r="AM26" s="228">
        <v>-8614</v>
      </c>
      <c r="AN26" s="229">
        <v>-8614</v>
      </c>
      <c r="AO26" s="229">
        <v>-8614</v>
      </c>
      <c r="AP26" s="229">
        <v>-8614</v>
      </c>
      <c r="AQ26" s="229">
        <v>-8614</v>
      </c>
      <c r="AR26" s="230">
        <v>-30150</v>
      </c>
      <c r="AS26" s="228">
        <v>0</v>
      </c>
      <c r="AT26" s="229">
        <v>0</v>
      </c>
      <c r="AU26" s="229">
        <v>0</v>
      </c>
      <c r="AV26" s="230">
        <v>0</v>
      </c>
      <c r="AW26" s="228">
        <v>0</v>
      </c>
      <c r="AX26" s="229">
        <v>0</v>
      </c>
      <c r="AY26" s="229">
        <v>0</v>
      </c>
      <c r="AZ26" s="229">
        <v>0</v>
      </c>
      <c r="BA26" s="229">
        <v>0</v>
      </c>
      <c r="BB26" s="230">
        <v>0</v>
      </c>
      <c r="BC26" s="228">
        <v>0</v>
      </c>
      <c r="BD26" s="229">
        <v>0</v>
      </c>
      <c r="BE26" s="229">
        <v>0</v>
      </c>
      <c r="BF26" s="230">
        <v>0</v>
      </c>
      <c r="BG26" s="228">
        <v>0</v>
      </c>
      <c r="BH26" s="229">
        <v>0</v>
      </c>
      <c r="BI26" s="229">
        <v>0</v>
      </c>
      <c r="BJ26" s="229">
        <v>0</v>
      </c>
      <c r="BK26" s="229">
        <v>0</v>
      </c>
      <c r="BL26" s="230">
        <v>0</v>
      </c>
      <c r="BN26" s="92">
        <f t="shared" si="0"/>
        <v>1386703</v>
      </c>
      <c r="BO26" s="92">
        <f t="shared" si="1"/>
        <v>1459923</v>
      </c>
      <c r="BP26" s="92">
        <f t="shared" si="2"/>
        <v>0</v>
      </c>
    </row>
    <row r="27" spans="1:68">
      <c r="A27" s="213" t="s">
        <v>810</v>
      </c>
      <c r="B27" s="364">
        <v>1</v>
      </c>
      <c r="C27" s="364">
        <v>1</v>
      </c>
      <c r="D27" s="363">
        <v>13</v>
      </c>
      <c r="E27" s="364">
        <v>15334</v>
      </c>
      <c r="F27" s="364">
        <v>20767</v>
      </c>
      <c r="G27" s="364">
        <v>520</v>
      </c>
      <c r="H27" s="364">
        <v>425</v>
      </c>
      <c r="I27" s="364">
        <v>-7479</v>
      </c>
      <c r="J27" s="364">
        <v>17901</v>
      </c>
      <c r="K27" s="364">
        <v>13256</v>
      </c>
      <c r="L27" s="364">
        <v>15334</v>
      </c>
      <c r="M27" s="364">
        <v>15334</v>
      </c>
      <c r="N27" s="364">
        <v>802</v>
      </c>
      <c r="O27" s="364">
        <v>760</v>
      </c>
      <c r="P27" s="364">
        <v>0</v>
      </c>
      <c r="Q27" s="364">
        <v>-6436</v>
      </c>
      <c r="R27" s="364">
        <v>-134</v>
      </c>
      <c r="S27" s="364">
        <v>425</v>
      </c>
      <c r="T27" s="364">
        <v>0</v>
      </c>
      <c r="U27" s="364">
        <v>-1042</v>
      </c>
      <c r="V27" s="364">
        <v>5651</v>
      </c>
      <c r="W27" s="364">
        <v>1828</v>
      </c>
      <c r="X27" s="364">
        <v>0</v>
      </c>
      <c r="Y27" s="364">
        <v>0</v>
      </c>
      <c r="Z27" s="364">
        <v>-1042</v>
      </c>
      <c r="AA27" s="364">
        <v>-1042</v>
      </c>
      <c r="AB27" s="364">
        <v>-1042</v>
      </c>
      <c r="AC27" s="364">
        <v>-1042</v>
      </c>
      <c r="AD27" s="364">
        <v>-1042</v>
      </c>
      <c r="AE27" s="364">
        <v>-2269</v>
      </c>
      <c r="AF27" s="365">
        <v>8.1999999999999993</v>
      </c>
      <c r="AG27" s="362"/>
      <c r="AH27" s="362"/>
      <c r="AI27" s="366">
        <v>-134</v>
      </c>
      <c r="AJ27" s="367">
        <v>-134</v>
      </c>
      <c r="AK27" s="367">
        <v>-16</v>
      </c>
      <c r="AL27" s="368">
        <v>-118</v>
      </c>
      <c r="AM27" s="366">
        <v>-16</v>
      </c>
      <c r="AN27" s="367">
        <v>-16</v>
      </c>
      <c r="AO27" s="367">
        <v>-16</v>
      </c>
      <c r="AP27" s="367">
        <v>-16</v>
      </c>
      <c r="AQ27" s="367">
        <v>-16</v>
      </c>
      <c r="AR27" s="368">
        <v>-38</v>
      </c>
      <c r="AS27" s="366">
        <v>-6436</v>
      </c>
      <c r="AT27" s="367">
        <v>-6436</v>
      </c>
      <c r="AU27" s="367">
        <v>-785</v>
      </c>
      <c r="AV27" s="368">
        <v>-5651</v>
      </c>
      <c r="AW27" s="366">
        <v>-785</v>
      </c>
      <c r="AX27" s="367">
        <v>-785</v>
      </c>
      <c r="AY27" s="367">
        <v>-785</v>
      </c>
      <c r="AZ27" s="367">
        <v>-785</v>
      </c>
      <c r="BA27" s="367">
        <v>-785</v>
      </c>
      <c r="BB27" s="368">
        <v>-1726</v>
      </c>
      <c r="BC27" s="366">
        <v>-2192</v>
      </c>
      <c r="BD27" s="367">
        <v>-1951</v>
      </c>
      <c r="BE27" s="367">
        <v>-241</v>
      </c>
      <c r="BF27" s="368">
        <v>-1710</v>
      </c>
      <c r="BG27" s="366">
        <v>-241</v>
      </c>
      <c r="BH27" s="367">
        <v>-241</v>
      </c>
      <c r="BI27" s="367">
        <v>-241</v>
      </c>
      <c r="BJ27" s="367">
        <v>-241</v>
      </c>
      <c r="BK27" s="367">
        <v>-241</v>
      </c>
      <c r="BL27" s="368">
        <v>-505</v>
      </c>
      <c r="BN27" s="92">
        <f t="shared" si="0"/>
        <v>-5433</v>
      </c>
      <c r="BO27" s="92">
        <f t="shared" si="1"/>
        <v>520</v>
      </c>
      <c r="BP27" s="92">
        <f t="shared" si="2"/>
        <v>0</v>
      </c>
    </row>
    <row r="28" spans="1:68">
      <c r="A28" s="213" t="s">
        <v>811</v>
      </c>
      <c r="B28" s="364">
        <v>10</v>
      </c>
      <c r="C28" s="364">
        <v>10</v>
      </c>
      <c r="D28" s="363">
        <v>440</v>
      </c>
      <c r="E28" s="364">
        <v>373564</v>
      </c>
      <c r="F28" s="364">
        <v>427596</v>
      </c>
      <c r="G28" s="364">
        <v>19800.5</v>
      </c>
      <c r="H28" s="364">
        <v>5262.5</v>
      </c>
      <c r="I28" s="364">
        <v>-112881</v>
      </c>
      <c r="J28" s="364">
        <v>438808</v>
      </c>
      <c r="K28" s="364">
        <v>320448</v>
      </c>
      <c r="L28" s="364">
        <v>373564</v>
      </c>
      <c r="M28" s="364">
        <v>373564</v>
      </c>
      <c r="N28" s="364">
        <v>19503</v>
      </c>
      <c r="O28" s="364">
        <v>15843.5</v>
      </c>
      <c r="P28" s="364">
        <v>0</v>
      </c>
      <c r="Q28" s="364">
        <v>-81740</v>
      </c>
      <c r="R28" s="364">
        <v>-3551</v>
      </c>
      <c r="S28" s="364">
        <v>4087.5</v>
      </c>
      <c r="T28" s="364">
        <v>0</v>
      </c>
      <c r="U28" s="364">
        <v>-15546</v>
      </c>
      <c r="V28" s="364">
        <v>72009</v>
      </c>
      <c r="W28" s="364">
        <v>40872</v>
      </c>
      <c r="X28" s="364">
        <v>0</v>
      </c>
      <c r="Y28" s="364">
        <v>0</v>
      </c>
      <c r="Z28" s="364">
        <v>-15546</v>
      </c>
      <c r="AA28" s="364">
        <v>-15546</v>
      </c>
      <c r="AB28" s="364">
        <v>-15546</v>
      </c>
      <c r="AC28" s="364">
        <v>-15546</v>
      </c>
      <c r="AD28" s="364">
        <v>-15546</v>
      </c>
      <c r="AE28" s="364">
        <v>-35151</v>
      </c>
      <c r="AF28" s="365">
        <v>8.4</v>
      </c>
      <c r="AG28" s="362"/>
      <c r="AH28" s="362"/>
      <c r="AI28" s="366">
        <v>-3551</v>
      </c>
      <c r="AJ28" s="367">
        <v>-3551</v>
      </c>
      <c r="AK28" s="367">
        <v>-423</v>
      </c>
      <c r="AL28" s="368">
        <v>-3128</v>
      </c>
      <c r="AM28" s="366">
        <v>-423</v>
      </c>
      <c r="AN28" s="367">
        <v>-423</v>
      </c>
      <c r="AO28" s="367">
        <v>-423</v>
      </c>
      <c r="AP28" s="367">
        <v>-423</v>
      </c>
      <c r="AQ28" s="367">
        <v>-423</v>
      </c>
      <c r="AR28" s="368">
        <v>-1013</v>
      </c>
      <c r="AS28" s="366">
        <v>-81740</v>
      </c>
      <c r="AT28" s="367">
        <v>-81740</v>
      </c>
      <c r="AU28" s="367">
        <v>-9731</v>
      </c>
      <c r="AV28" s="368">
        <v>-72009</v>
      </c>
      <c r="AW28" s="366">
        <v>-9731</v>
      </c>
      <c r="AX28" s="367">
        <v>-9731</v>
      </c>
      <c r="AY28" s="367">
        <v>-9731</v>
      </c>
      <c r="AZ28" s="367">
        <v>-9731</v>
      </c>
      <c r="BA28" s="367">
        <v>-9731</v>
      </c>
      <c r="BB28" s="368">
        <v>-23354</v>
      </c>
      <c r="BC28" s="366">
        <v>-48528</v>
      </c>
      <c r="BD28" s="367">
        <v>-43136</v>
      </c>
      <c r="BE28" s="367">
        <v>-5392</v>
      </c>
      <c r="BF28" s="368">
        <v>-37744</v>
      </c>
      <c r="BG28" s="366">
        <v>-5392</v>
      </c>
      <c r="BH28" s="367">
        <v>-5392</v>
      </c>
      <c r="BI28" s="367">
        <v>-5392</v>
      </c>
      <c r="BJ28" s="367">
        <v>-5392</v>
      </c>
      <c r="BK28" s="367">
        <v>-5392</v>
      </c>
      <c r="BL28" s="368">
        <v>-10784</v>
      </c>
      <c r="BN28" s="92">
        <f t="shared" si="0"/>
        <v>-54032</v>
      </c>
      <c r="BO28" s="92">
        <f t="shared" si="1"/>
        <v>19800.5</v>
      </c>
      <c r="BP28" s="92">
        <f t="shared" si="2"/>
        <v>0</v>
      </c>
    </row>
    <row r="29" spans="1:68">
      <c r="A29" s="213" t="s">
        <v>812</v>
      </c>
      <c r="B29" s="364">
        <v>0</v>
      </c>
      <c r="C29" s="364">
        <v>0</v>
      </c>
      <c r="D29" s="363">
        <v>7</v>
      </c>
      <c r="E29" s="364">
        <v>6304</v>
      </c>
      <c r="F29" s="364">
        <v>6035</v>
      </c>
      <c r="G29" s="364">
        <v>437</v>
      </c>
      <c r="H29" s="364">
        <v>0</v>
      </c>
      <c r="I29" s="364">
        <v>-1010</v>
      </c>
      <c r="J29" s="364">
        <v>7785</v>
      </c>
      <c r="K29" s="364">
        <v>5125</v>
      </c>
      <c r="L29" s="364">
        <v>6304</v>
      </c>
      <c r="M29" s="364">
        <v>6304</v>
      </c>
      <c r="N29" s="364">
        <v>336</v>
      </c>
      <c r="O29" s="364">
        <v>227</v>
      </c>
      <c r="P29" s="364">
        <v>0</v>
      </c>
      <c r="Q29" s="364">
        <v>-226</v>
      </c>
      <c r="R29" s="364">
        <v>-68</v>
      </c>
      <c r="S29" s="364">
        <v>0</v>
      </c>
      <c r="T29" s="364">
        <v>0</v>
      </c>
      <c r="U29" s="364">
        <v>-126</v>
      </c>
      <c r="V29" s="364">
        <v>201</v>
      </c>
      <c r="W29" s="364">
        <v>809</v>
      </c>
      <c r="X29" s="364">
        <v>0</v>
      </c>
      <c r="Y29" s="364">
        <v>0</v>
      </c>
      <c r="Z29" s="364">
        <v>-126</v>
      </c>
      <c r="AA29" s="364">
        <v>-126</v>
      </c>
      <c r="AB29" s="364">
        <v>-126</v>
      </c>
      <c r="AC29" s="364">
        <v>-126</v>
      </c>
      <c r="AD29" s="364">
        <v>-126</v>
      </c>
      <c r="AE29" s="364">
        <v>-380</v>
      </c>
      <c r="AF29" s="365">
        <v>9</v>
      </c>
      <c r="AG29" s="362"/>
      <c r="AH29" s="362"/>
      <c r="AI29" s="366">
        <v>-68</v>
      </c>
      <c r="AJ29" s="367">
        <v>-68</v>
      </c>
      <c r="AK29" s="367">
        <v>-8</v>
      </c>
      <c r="AL29" s="368">
        <v>-60</v>
      </c>
      <c r="AM29" s="366">
        <v>-8</v>
      </c>
      <c r="AN29" s="367">
        <v>-8</v>
      </c>
      <c r="AO29" s="367">
        <v>-8</v>
      </c>
      <c r="AP29" s="367">
        <v>-8</v>
      </c>
      <c r="AQ29" s="367">
        <v>-8</v>
      </c>
      <c r="AR29" s="368">
        <v>-20</v>
      </c>
      <c r="AS29" s="366">
        <v>-226</v>
      </c>
      <c r="AT29" s="367">
        <v>-226</v>
      </c>
      <c r="AU29" s="367">
        <v>-25</v>
      </c>
      <c r="AV29" s="368">
        <v>-201</v>
      </c>
      <c r="AW29" s="366">
        <v>-25</v>
      </c>
      <c r="AX29" s="367">
        <v>-25</v>
      </c>
      <c r="AY29" s="367">
        <v>-25</v>
      </c>
      <c r="AZ29" s="367">
        <v>-25</v>
      </c>
      <c r="BA29" s="367">
        <v>-25</v>
      </c>
      <c r="BB29" s="368">
        <v>-76</v>
      </c>
      <c r="BC29" s="366">
        <v>-935</v>
      </c>
      <c r="BD29" s="367">
        <v>-842</v>
      </c>
      <c r="BE29" s="367">
        <v>-93</v>
      </c>
      <c r="BF29" s="368">
        <v>-749</v>
      </c>
      <c r="BG29" s="366">
        <v>-93</v>
      </c>
      <c r="BH29" s="367">
        <v>-93</v>
      </c>
      <c r="BI29" s="367">
        <v>-93</v>
      </c>
      <c r="BJ29" s="367">
        <v>-93</v>
      </c>
      <c r="BK29" s="367">
        <v>-93</v>
      </c>
      <c r="BL29" s="368">
        <v>-284</v>
      </c>
      <c r="BN29" s="92">
        <f t="shared" si="0"/>
        <v>269</v>
      </c>
      <c r="BO29" s="92">
        <f t="shared" si="1"/>
        <v>437</v>
      </c>
      <c r="BP29" s="92">
        <f t="shared" si="2"/>
        <v>0</v>
      </c>
    </row>
    <row r="30" spans="1:68">
      <c r="A30" s="213" t="s">
        <v>813</v>
      </c>
      <c r="B30" s="214">
        <v>0</v>
      </c>
      <c r="C30" s="214">
        <v>0</v>
      </c>
      <c r="D30" s="213">
        <v>0</v>
      </c>
      <c r="E30" s="214">
        <v>0</v>
      </c>
      <c r="F30" s="214">
        <v>13396</v>
      </c>
      <c r="G30" s="214">
        <v>-13465.5</v>
      </c>
      <c r="H30" s="214">
        <v>0</v>
      </c>
      <c r="I30" s="214">
        <v>-1093</v>
      </c>
      <c r="J30" s="214">
        <v>0</v>
      </c>
      <c r="K30" s="214">
        <v>0</v>
      </c>
      <c r="L30" s="214">
        <v>0</v>
      </c>
      <c r="M30" s="214">
        <v>0</v>
      </c>
      <c r="N30" s="214">
        <v>746</v>
      </c>
      <c r="O30" s="214">
        <v>501.5</v>
      </c>
      <c r="P30" s="214">
        <v>-14531</v>
      </c>
      <c r="Q30" s="214">
        <v>0</v>
      </c>
      <c r="R30" s="214">
        <v>0</v>
      </c>
      <c r="S30" s="214">
        <v>112.5</v>
      </c>
      <c r="T30" s="214">
        <v>-14531</v>
      </c>
      <c r="U30" s="214">
        <v>-182</v>
      </c>
      <c r="V30" s="214">
        <v>0</v>
      </c>
      <c r="W30" s="214">
        <v>1093</v>
      </c>
      <c r="X30" s="214">
        <v>0</v>
      </c>
      <c r="Y30" s="214">
        <v>0</v>
      </c>
      <c r="Z30" s="214">
        <v>-182</v>
      </c>
      <c r="AA30" s="214">
        <v>-182</v>
      </c>
      <c r="AB30" s="214">
        <v>-182</v>
      </c>
      <c r="AC30" s="214">
        <v>-182</v>
      </c>
      <c r="AD30" s="214">
        <v>-182</v>
      </c>
      <c r="AE30" s="214">
        <v>-183</v>
      </c>
      <c r="AF30" s="215">
        <v>1</v>
      </c>
      <c r="AG30" s="207"/>
      <c r="AH30" s="207"/>
      <c r="AI30" s="228">
        <v>0</v>
      </c>
      <c r="AJ30" s="229">
        <v>0</v>
      </c>
      <c r="AK30" s="229">
        <v>0</v>
      </c>
      <c r="AL30" s="230">
        <v>0</v>
      </c>
      <c r="AM30" s="228">
        <v>0</v>
      </c>
      <c r="AN30" s="229">
        <v>0</v>
      </c>
      <c r="AO30" s="229">
        <v>0</v>
      </c>
      <c r="AP30" s="229">
        <v>0</v>
      </c>
      <c r="AQ30" s="229">
        <v>0</v>
      </c>
      <c r="AR30" s="230">
        <v>0</v>
      </c>
      <c r="AS30" s="228">
        <v>0</v>
      </c>
      <c r="AT30" s="229">
        <v>0</v>
      </c>
      <c r="AU30" s="229">
        <v>0</v>
      </c>
      <c r="AV30" s="230">
        <v>0</v>
      </c>
      <c r="AW30" s="228">
        <v>0</v>
      </c>
      <c r="AX30" s="229">
        <v>0</v>
      </c>
      <c r="AY30" s="229">
        <v>0</v>
      </c>
      <c r="AZ30" s="229">
        <v>0</v>
      </c>
      <c r="BA30" s="229">
        <v>0</v>
      </c>
      <c r="BB30" s="230">
        <v>0</v>
      </c>
      <c r="BC30" s="228">
        <v>-1457</v>
      </c>
      <c r="BD30" s="229">
        <v>-1275</v>
      </c>
      <c r="BE30" s="229">
        <v>-182</v>
      </c>
      <c r="BF30" s="230">
        <v>-1093</v>
      </c>
      <c r="BG30" s="228">
        <v>-182</v>
      </c>
      <c r="BH30" s="229">
        <v>-182</v>
      </c>
      <c r="BI30" s="229">
        <v>-182</v>
      </c>
      <c r="BJ30" s="229">
        <v>-182</v>
      </c>
      <c r="BK30" s="229">
        <v>-182</v>
      </c>
      <c r="BL30" s="230">
        <v>-183</v>
      </c>
      <c r="BN30" s="92">
        <f t="shared" si="0"/>
        <v>-13396</v>
      </c>
      <c r="BO30" s="92">
        <f t="shared" si="1"/>
        <v>-13465.5</v>
      </c>
      <c r="BP30" s="92">
        <f t="shared" si="2"/>
        <v>0</v>
      </c>
    </row>
    <row r="31" spans="1:68">
      <c r="A31" s="213" t="s">
        <v>814</v>
      </c>
      <c r="B31" s="214">
        <v>0</v>
      </c>
      <c r="C31" s="214">
        <v>0</v>
      </c>
      <c r="D31" s="213">
        <v>0</v>
      </c>
      <c r="E31" s="214">
        <v>0</v>
      </c>
      <c r="F31" s="214">
        <v>236856</v>
      </c>
      <c r="G31" s="214">
        <v>-238962</v>
      </c>
      <c r="H31" s="214">
        <v>0</v>
      </c>
      <c r="I31" s="214">
        <v>-18525</v>
      </c>
      <c r="J31" s="214">
        <v>0</v>
      </c>
      <c r="K31" s="214">
        <v>0</v>
      </c>
      <c r="L31" s="214">
        <v>0</v>
      </c>
      <c r="M31" s="214">
        <v>0</v>
      </c>
      <c r="N31" s="214">
        <v>8351</v>
      </c>
      <c r="O31" s="214">
        <v>8706</v>
      </c>
      <c r="P31" s="214">
        <v>-252588</v>
      </c>
      <c r="Q31" s="214">
        <v>0</v>
      </c>
      <c r="R31" s="214">
        <v>0</v>
      </c>
      <c r="S31" s="214">
        <v>1325</v>
      </c>
      <c r="T31" s="214">
        <v>-252588</v>
      </c>
      <c r="U31" s="214">
        <v>-3431</v>
      </c>
      <c r="V31" s="214">
        <v>0</v>
      </c>
      <c r="W31" s="214">
        <v>18525</v>
      </c>
      <c r="X31" s="214">
        <v>0</v>
      </c>
      <c r="Y31" s="214">
        <v>0</v>
      </c>
      <c r="Z31" s="214">
        <v>-3431</v>
      </c>
      <c r="AA31" s="214">
        <v>-3431</v>
      </c>
      <c r="AB31" s="214">
        <v>-3431</v>
      </c>
      <c r="AC31" s="214">
        <v>-3431</v>
      </c>
      <c r="AD31" s="214">
        <v>-3431</v>
      </c>
      <c r="AE31" s="214">
        <v>-1370</v>
      </c>
      <c r="AF31" s="215">
        <v>1</v>
      </c>
      <c r="AG31" s="207"/>
      <c r="AH31" s="207"/>
      <c r="AI31" s="228">
        <v>0</v>
      </c>
      <c r="AJ31" s="229">
        <v>0</v>
      </c>
      <c r="AK31" s="229">
        <v>0</v>
      </c>
      <c r="AL31" s="230">
        <v>0</v>
      </c>
      <c r="AM31" s="228">
        <v>0</v>
      </c>
      <c r="AN31" s="229">
        <v>0</v>
      </c>
      <c r="AO31" s="229">
        <v>0</v>
      </c>
      <c r="AP31" s="229">
        <v>0</v>
      </c>
      <c r="AQ31" s="229">
        <v>0</v>
      </c>
      <c r="AR31" s="230">
        <v>0</v>
      </c>
      <c r="AS31" s="228">
        <v>0</v>
      </c>
      <c r="AT31" s="229">
        <v>0</v>
      </c>
      <c r="AU31" s="229">
        <v>0</v>
      </c>
      <c r="AV31" s="230">
        <v>0</v>
      </c>
      <c r="AW31" s="228">
        <v>0</v>
      </c>
      <c r="AX31" s="229">
        <v>0</v>
      </c>
      <c r="AY31" s="229">
        <v>0</v>
      </c>
      <c r="AZ31" s="229">
        <v>0</v>
      </c>
      <c r="BA31" s="229">
        <v>0</v>
      </c>
      <c r="BB31" s="230">
        <v>0</v>
      </c>
      <c r="BC31" s="228">
        <v>-25387</v>
      </c>
      <c r="BD31" s="229">
        <v>-21956</v>
      </c>
      <c r="BE31" s="229">
        <v>-3431</v>
      </c>
      <c r="BF31" s="230">
        <v>-18525</v>
      </c>
      <c r="BG31" s="228">
        <v>-3431</v>
      </c>
      <c r="BH31" s="229">
        <v>-3431</v>
      </c>
      <c r="BI31" s="229">
        <v>-3431</v>
      </c>
      <c r="BJ31" s="229">
        <v>-3431</v>
      </c>
      <c r="BK31" s="229">
        <v>-3431</v>
      </c>
      <c r="BL31" s="230">
        <v>-1370</v>
      </c>
      <c r="BN31" s="92">
        <f t="shared" si="0"/>
        <v>-236856</v>
      </c>
      <c r="BO31" s="92">
        <f t="shared" si="1"/>
        <v>-238962</v>
      </c>
      <c r="BP31" s="92">
        <f t="shared" si="2"/>
        <v>0</v>
      </c>
    </row>
    <row r="32" spans="1:68">
      <c r="A32" s="213" t="s">
        <v>815</v>
      </c>
      <c r="B32" s="214">
        <v>12</v>
      </c>
      <c r="C32" s="214">
        <v>9</v>
      </c>
      <c r="D32" s="213">
        <v>464</v>
      </c>
      <c r="E32" s="214">
        <v>395994</v>
      </c>
      <c r="F32" s="214">
        <v>446751</v>
      </c>
      <c r="G32" s="214">
        <v>21383</v>
      </c>
      <c r="H32" s="214">
        <v>5812.5</v>
      </c>
      <c r="I32" s="214">
        <v>-108546</v>
      </c>
      <c r="J32" s="214">
        <v>463390</v>
      </c>
      <c r="K32" s="214">
        <v>340679</v>
      </c>
      <c r="L32" s="214">
        <v>395994</v>
      </c>
      <c r="M32" s="214">
        <v>395994</v>
      </c>
      <c r="N32" s="214">
        <v>19132</v>
      </c>
      <c r="O32" s="214">
        <v>16480</v>
      </c>
      <c r="P32" s="214">
        <v>0</v>
      </c>
      <c r="Q32" s="214">
        <v>-76784</v>
      </c>
      <c r="R32" s="214">
        <v>-3685</v>
      </c>
      <c r="S32" s="214">
        <v>5900</v>
      </c>
      <c r="T32" s="214">
        <v>0</v>
      </c>
      <c r="U32" s="214">
        <v>-14229</v>
      </c>
      <c r="V32" s="214">
        <v>68252</v>
      </c>
      <c r="W32" s="214">
        <v>40294</v>
      </c>
      <c r="X32" s="214">
        <v>0</v>
      </c>
      <c r="Y32" s="214">
        <v>0</v>
      </c>
      <c r="Z32" s="214">
        <v>-14229</v>
      </c>
      <c r="AA32" s="214">
        <v>-14229</v>
      </c>
      <c r="AB32" s="214">
        <v>-14229</v>
      </c>
      <c r="AC32" s="214">
        <v>-14229</v>
      </c>
      <c r="AD32" s="214">
        <v>-14229</v>
      </c>
      <c r="AE32" s="214">
        <v>-37401</v>
      </c>
      <c r="AF32" s="215">
        <v>9</v>
      </c>
      <c r="AG32" s="207"/>
      <c r="AH32" s="207"/>
      <c r="AI32" s="228">
        <v>-3685</v>
      </c>
      <c r="AJ32" s="229">
        <v>-3685</v>
      </c>
      <c r="AK32" s="229">
        <v>-409</v>
      </c>
      <c r="AL32" s="230">
        <v>-3276</v>
      </c>
      <c r="AM32" s="228">
        <v>-409</v>
      </c>
      <c r="AN32" s="229">
        <v>-409</v>
      </c>
      <c r="AO32" s="229">
        <v>-409</v>
      </c>
      <c r="AP32" s="229">
        <v>-409</v>
      </c>
      <c r="AQ32" s="229">
        <v>-409</v>
      </c>
      <c r="AR32" s="230">
        <v>-1231</v>
      </c>
      <c r="AS32" s="228">
        <v>-76784</v>
      </c>
      <c r="AT32" s="229">
        <v>-76784</v>
      </c>
      <c r="AU32" s="229">
        <v>-8532</v>
      </c>
      <c r="AV32" s="230">
        <v>-68252</v>
      </c>
      <c r="AW32" s="228">
        <v>-8532</v>
      </c>
      <c r="AX32" s="229">
        <v>-8532</v>
      </c>
      <c r="AY32" s="229">
        <v>-8532</v>
      </c>
      <c r="AZ32" s="229">
        <v>-8532</v>
      </c>
      <c r="BA32" s="229">
        <v>-8532</v>
      </c>
      <c r="BB32" s="230">
        <v>-25592</v>
      </c>
      <c r="BC32" s="228">
        <v>-47594</v>
      </c>
      <c r="BD32" s="229">
        <v>-42306</v>
      </c>
      <c r="BE32" s="229">
        <v>-5288</v>
      </c>
      <c r="BF32" s="230">
        <v>-37018</v>
      </c>
      <c r="BG32" s="228">
        <v>-5288</v>
      </c>
      <c r="BH32" s="229">
        <v>-5288</v>
      </c>
      <c r="BI32" s="229">
        <v>-5288</v>
      </c>
      <c r="BJ32" s="229">
        <v>-5288</v>
      </c>
      <c r="BK32" s="229">
        <v>-5288</v>
      </c>
      <c r="BL32" s="230">
        <v>-10578</v>
      </c>
      <c r="BN32" s="92">
        <f t="shared" si="0"/>
        <v>-50757</v>
      </c>
      <c r="BO32" s="92">
        <f t="shared" si="1"/>
        <v>21383</v>
      </c>
      <c r="BP32" s="92">
        <f t="shared" si="2"/>
        <v>0</v>
      </c>
    </row>
    <row r="33" spans="1:68">
      <c r="A33" s="213" t="s">
        <v>816</v>
      </c>
      <c r="B33" s="214">
        <v>0</v>
      </c>
      <c r="C33" s="214">
        <v>0</v>
      </c>
      <c r="D33" s="213">
        <v>0</v>
      </c>
      <c r="E33" s="214">
        <v>0</v>
      </c>
      <c r="F33" s="214">
        <v>11499</v>
      </c>
      <c r="G33" s="214">
        <v>-11656</v>
      </c>
      <c r="H33" s="214">
        <v>0</v>
      </c>
      <c r="I33" s="214">
        <v>-1364</v>
      </c>
      <c r="J33" s="214">
        <v>0</v>
      </c>
      <c r="K33" s="214">
        <v>0</v>
      </c>
      <c r="L33" s="214">
        <v>0</v>
      </c>
      <c r="M33" s="214">
        <v>0</v>
      </c>
      <c r="N33" s="214">
        <v>733</v>
      </c>
      <c r="O33" s="214">
        <v>435</v>
      </c>
      <c r="P33" s="214">
        <v>-12667</v>
      </c>
      <c r="Q33" s="214">
        <v>0</v>
      </c>
      <c r="R33" s="214">
        <v>0</v>
      </c>
      <c r="S33" s="214">
        <v>0</v>
      </c>
      <c r="T33" s="214">
        <v>-12667</v>
      </c>
      <c r="U33" s="214">
        <v>-157</v>
      </c>
      <c r="V33" s="214">
        <v>0</v>
      </c>
      <c r="W33" s="214">
        <v>1364</v>
      </c>
      <c r="X33" s="214">
        <v>0</v>
      </c>
      <c r="Y33" s="214">
        <v>0</v>
      </c>
      <c r="Z33" s="214">
        <v>-157</v>
      </c>
      <c r="AA33" s="214">
        <v>-157</v>
      </c>
      <c r="AB33" s="214">
        <v>-157</v>
      </c>
      <c r="AC33" s="214">
        <v>-157</v>
      </c>
      <c r="AD33" s="214">
        <v>-157</v>
      </c>
      <c r="AE33" s="214">
        <v>-579</v>
      </c>
      <c r="AF33" s="215">
        <v>1</v>
      </c>
      <c r="AG33" s="207"/>
      <c r="AH33" s="207"/>
      <c r="AI33" s="228">
        <v>0</v>
      </c>
      <c r="AJ33" s="229">
        <v>0</v>
      </c>
      <c r="AK33" s="229">
        <v>0</v>
      </c>
      <c r="AL33" s="230">
        <v>0</v>
      </c>
      <c r="AM33" s="228">
        <v>0</v>
      </c>
      <c r="AN33" s="229">
        <v>0</v>
      </c>
      <c r="AO33" s="229">
        <v>0</v>
      </c>
      <c r="AP33" s="229">
        <v>0</v>
      </c>
      <c r="AQ33" s="229">
        <v>0</v>
      </c>
      <c r="AR33" s="230">
        <v>0</v>
      </c>
      <c r="AS33" s="228">
        <v>0</v>
      </c>
      <c r="AT33" s="229">
        <v>0</v>
      </c>
      <c r="AU33" s="229">
        <v>0</v>
      </c>
      <c r="AV33" s="230">
        <v>0</v>
      </c>
      <c r="AW33" s="228">
        <v>0</v>
      </c>
      <c r="AX33" s="229">
        <v>0</v>
      </c>
      <c r="AY33" s="229">
        <v>0</v>
      </c>
      <c r="AZ33" s="229">
        <v>0</v>
      </c>
      <c r="BA33" s="229">
        <v>0</v>
      </c>
      <c r="BB33" s="230">
        <v>0</v>
      </c>
      <c r="BC33" s="228">
        <v>-1678</v>
      </c>
      <c r="BD33" s="229">
        <v>-1521</v>
      </c>
      <c r="BE33" s="229">
        <v>-157</v>
      </c>
      <c r="BF33" s="230">
        <v>-1364</v>
      </c>
      <c r="BG33" s="228">
        <v>-157</v>
      </c>
      <c r="BH33" s="229">
        <v>-157</v>
      </c>
      <c r="BI33" s="229">
        <v>-157</v>
      </c>
      <c r="BJ33" s="229">
        <v>-157</v>
      </c>
      <c r="BK33" s="229">
        <v>-157</v>
      </c>
      <c r="BL33" s="230">
        <v>-579</v>
      </c>
      <c r="BN33" s="92">
        <f t="shared" si="0"/>
        <v>-11499</v>
      </c>
      <c r="BO33" s="92">
        <f t="shared" si="1"/>
        <v>-11656</v>
      </c>
      <c r="BP33" s="92">
        <f t="shared" si="2"/>
        <v>0</v>
      </c>
    </row>
    <row r="34" spans="1:68">
      <c r="A34" s="213" t="s">
        <v>817</v>
      </c>
      <c r="B34" s="214">
        <v>0</v>
      </c>
      <c r="C34" s="214">
        <v>0</v>
      </c>
      <c r="D34" s="213">
        <v>0</v>
      </c>
      <c r="E34" s="214">
        <v>0</v>
      </c>
      <c r="F34" s="214">
        <v>9350</v>
      </c>
      <c r="G34" s="214">
        <v>-9458.5</v>
      </c>
      <c r="H34" s="214">
        <v>0</v>
      </c>
      <c r="I34" s="214">
        <v>-749</v>
      </c>
      <c r="J34" s="214">
        <v>0</v>
      </c>
      <c r="K34" s="214">
        <v>0</v>
      </c>
      <c r="L34" s="214">
        <v>0</v>
      </c>
      <c r="M34" s="214">
        <v>0</v>
      </c>
      <c r="N34" s="214">
        <v>529</v>
      </c>
      <c r="O34" s="214">
        <v>351.5</v>
      </c>
      <c r="P34" s="214">
        <v>-10218</v>
      </c>
      <c r="Q34" s="214">
        <v>0</v>
      </c>
      <c r="R34" s="214">
        <v>0</v>
      </c>
      <c r="S34" s="214">
        <v>12.5</v>
      </c>
      <c r="T34" s="214">
        <v>-10218</v>
      </c>
      <c r="U34" s="214">
        <v>-121</v>
      </c>
      <c r="V34" s="214">
        <v>0</v>
      </c>
      <c r="W34" s="214">
        <v>749</v>
      </c>
      <c r="X34" s="214">
        <v>0</v>
      </c>
      <c r="Y34" s="214">
        <v>0</v>
      </c>
      <c r="Z34" s="214">
        <v>-121</v>
      </c>
      <c r="AA34" s="214">
        <v>-121</v>
      </c>
      <c r="AB34" s="214">
        <v>-121</v>
      </c>
      <c r="AC34" s="214">
        <v>-121</v>
      </c>
      <c r="AD34" s="214">
        <v>-121</v>
      </c>
      <c r="AE34" s="214">
        <v>-144</v>
      </c>
      <c r="AF34" s="215">
        <v>1</v>
      </c>
      <c r="AG34" s="207"/>
      <c r="AH34" s="207"/>
      <c r="AI34" s="228">
        <v>0</v>
      </c>
      <c r="AJ34" s="229">
        <v>0</v>
      </c>
      <c r="AK34" s="229">
        <v>0</v>
      </c>
      <c r="AL34" s="230">
        <v>0</v>
      </c>
      <c r="AM34" s="228">
        <v>0</v>
      </c>
      <c r="AN34" s="229">
        <v>0</v>
      </c>
      <c r="AO34" s="229">
        <v>0</v>
      </c>
      <c r="AP34" s="229">
        <v>0</v>
      </c>
      <c r="AQ34" s="229">
        <v>0</v>
      </c>
      <c r="AR34" s="230">
        <v>0</v>
      </c>
      <c r="AS34" s="228">
        <v>0</v>
      </c>
      <c r="AT34" s="229">
        <v>0</v>
      </c>
      <c r="AU34" s="229">
        <v>0</v>
      </c>
      <c r="AV34" s="230">
        <v>0</v>
      </c>
      <c r="AW34" s="228">
        <v>0</v>
      </c>
      <c r="AX34" s="229">
        <v>0</v>
      </c>
      <c r="AY34" s="229">
        <v>0</v>
      </c>
      <c r="AZ34" s="229">
        <v>0</v>
      </c>
      <c r="BA34" s="229">
        <v>0</v>
      </c>
      <c r="BB34" s="230">
        <v>0</v>
      </c>
      <c r="BC34" s="228">
        <v>-991</v>
      </c>
      <c r="BD34" s="229">
        <v>-870</v>
      </c>
      <c r="BE34" s="229">
        <v>-121</v>
      </c>
      <c r="BF34" s="230">
        <v>-749</v>
      </c>
      <c r="BG34" s="228">
        <v>-121</v>
      </c>
      <c r="BH34" s="229">
        <v>-121</v>
      </c>
      <c r="BI34" s="229">
        <v>-121</v>
      </c>
      <c r="BJ34" s="229">
        <v>-121</v>
      </c>
      <c r="BK34" s="229">
        <v>-121</v>
      </c>
      <c r="BL34" s="230">
        <v>-144</v>
      </c>
      <c r="BN34" s="92">
        <f t="shared" si="0"/>
        <v>-9350</v>
      </c>
      <c r="BO34" s="92">
        <f t="shared" si="1"/>
        <v>-9458.5</v>
      </c>
      <c r="BP34" s="92">
        <f t="shared" si="2"/>
        <v>0</v>
      </c>
    </row>
    <row r="35" spans="1:68">
      <c r="A35" s="213" t="s">
        <v>818</v>
      </c>
      <c r="B35" s="371">
        <v>4</v>
      </c>
      <c r="C35" s="371">
        <v>34</v>
      </c>
      <c r="D35" s="370">
        <v>515</v>
      </c>
      <c r="E35" s="371">
        <v>677786</v>
      </c>
      <c r="F35" s="371">
        <v>1665272</v>
      </c>
      <c r="G35" s="371">
        <v>-30848.5</v>
      </c>
      <c r="H35" s="371">
        <v>5112.5</v>
      </c>
      <c r="I35" s="371">
        <v>-1114088</v>
      </c>
      <c r="J35" s="371">
        <v>796679</v>
      </c>
      <c r="K35" s="371">
        <v>580338</v>
      </c>
      <c r="L35" s="371">
        <v>677786</v>
      </c>
      <c r="M35" s="371">
        <v>677786</v>
      </c>
      <c r="N35" s="371">
        <v>73984</v>
      </c>
      <c r="O35" s="371">
        <v>61774.5</v>
      </c>
      <c r="P35" s="371">
        <v>0</v>
      </c>
      <c r="Q35" s="371">
        <v>-1108716</v>
      </c>
      <c r="R35" s="371">
        <v>-6516</v>
      </c>
      <c r="S35" s="371">
        <v>8012.5</v>
      </c>
      <c r="T35" s="371">
        <v>0</v>
      </c>
      <c r="U35" s="371">
        <v>-166607</v>
      </c>
      <c r="V35" s="371">
        <v>964727</v>
      </c>
      <c r="W35" s="371">
        <v>149361</v>
      </c>
      <c r="X35" s="371">
        <v>0</v>
      </c>
      <c r="Y35" s="371">
        <v>0</v>
      </c>
      <c r="Z35" s="371">
        <v>-166607</v>
      </c>
      <c r="AA35" s="371">
        <v>-166607</v>
      </c>
      <c r="AB35" s="371">
        <v>-166607</v>
      </c>
      <c r="AC35" s="371">
        <v>-166607</v>
      </c>
      <c r="AD35" s="371">
        <v>-166607</v>
      </c>
      <c r="AE35" s="371">
        <v>-281053</v>
      </c>
      <c r="AF35" s="372">
        <v>7.7</v>
      </c>
      <c r="AG35" s="369"/>
      <c r="AH35" s="369"/>
      <c r="AI35" s="373">
        <v>-6516</v>
      </c>
      <c r="AJ35" s="374">
        <v>-6516</v>
      </c>
      <c r="AK35" s="374">
        <v>-846</v>
      </c>
      <c r="AL35" s="375">
        <v>-5670</v>
      </c>
      <c r="AM35" s="373">
        <v>-846</v>
      </c>
      <c r="AN35" s="374">
        <v>-846</v>
      </c>
      <c r="AO35" s="374">
        <v>-846</v>
      </c>
      <c r="AP35" s="374">
        <v>-846</v>
      </c>
      <c r="AQ35" s="374">
        <v>-846</v>
      </c>
      <c r="AR35" s="375">
        <v>-1440</v>
      </c>
      <c r="AS35" s="373">
        <v>-1108716</v>
      </c>
      <c r="AT35" s="374">
        <v>-1108716</v>
      </c>
      <c r="AU35" s="374">
        <v>-143989</v>
      </c>
      <c r="AV35" s="375">
        <v>-964727</v>
      </c>
      <c r="AW35" s="373">
        <v>-143989</v>
      </c>
      <c r="AX35" s="374">
        <v>-143989</v>
      </c>
      <c r="AY35" s="374">
        <v>-143989</v>
      </c>
      <c r="AZ35" s="374">
        <v>-143989</v>
      </c>
      <c r="BA35" s="374">
        <v>-143989</v>
      </c>
      <c r="BB35" s="375">
        <v>-244782</v>
      </c>
      <c r="BC35" s="373">
        <v>-187235</v>
      </c>
      <c r="BD35" s="374">
        <v>-165463</v>
      </c>
      <c r="BE35" s="374">
        <v>-21772</v>
      </c>
      <c r="BF35" s="375">
        <v>-143691</v>
      </c>
      <c r="BG35" s="373">
        <v>-21772</v>
      </c>
      <c r="BH35" s="374">
        <v>-21772</v>
      </c>
      <c r="BI35" s="374">
        <v>-21772</v>
      </c>
      <c r="BJ35" s="374">
        <v>-21772</v>
      </c>
      <c r="BK35" s="374">
        <v>-21772</v>
      </c>
      <c r="BL35" s="375">
        <v>-34831</v>
      </c>
      <c r="BN35" s="92">
        <f t="shared" si="0"/>
        <v>-987486</v>
      </c>
      <c r="BO35" s="92">
        <f t="shared" si="1"/>
        <v>-30848.5</v>
      </c>
      <c r="BP35" s="92">
        <f t="shared" si="2"/>
        <v>0</v>
      </c>
    </row>
    <row r="36" spans="1:68">
      <c r="A36" s="213" t="s">
        <v>1279</v>
      </c>
      <c r="B36" s="214">
        <v>0</v>
      </c>
      <c r="C36" s="214">
        <v>41</v>
      </c>
      <c r="D36" s="213">
        <v>739</v>
      </c>
      <c r="E36" s="214">
        <v>1285266</v>
      </c>
      <c r="F36" s="214">
        <v>0</v>
      </c>
      <c r="G36" s="214">
        <v>1296411</v>
      </c>
      <c r="H36" s="214">
        <v>10862.5</v>
      </c>
      <c r="I36" s="214">
        <v>-11145</v>
      </c>
      <c r="J36" s="214">
        <v>1513587</v>
      </c>
      <c r="K36" s="214">
        <v>1099145</v>
      </c>
      <c r="L36" s="214">
        <v>1285266</v>
      </c>
      <c r="M36" s="214">
        <v>1285266</v>
      </c>
      <c r="N36" s="214">
        <v>0</v>
      </c>
      <c r="O36" s="214">
        <v>0</v>
      </c>
      <c r="P36" s="214">
        <v>1297678</v>
      </c>
      <c r="Q36" s="214">
        <v>0</v>
      </c>
      <c r="R36" s="214">
        <v>-12412</v>
      </c>
      <c r="S36" s="214">
        <v>0</v>
      </c>
      <c r="T36" s="214">
        <v>1297678</v>
      </c>
      <c r="U36" s="214">
        <v>-1267</v>
      </c>
      <c r="V36" s="214">
        <v>0</v>
      </c>
      <c r="W36" s="214">
        <v>11145</v>
      </c>
      <c r="X36" s="214">
        <v>0</v>
      </c>
      <c r="Y36" s="214">
        <v>0</v>
      </c>
      <c r="Z36" s="214">
        <v>-1267</v>
      </c>
      <c r="AA36" s="214">
        <v>-1267</v>
      </c>
      <c r="AB36" s="214">
        <v>-1267</v>
      </c>
      <c r="AC36" s="214">
        <v>-1267</v>
      </c>
      <c r="AD36" s="214">
        <v>-1267</v>
      </c>
      <c r="AE36" s="214">
        <v>-4810</v>
      </c>
      <c r="AF36" s="215">
        <v>9.8000000000000007</v>
      </c>
      <c r="AG36" s="207"/>
      <c r="AH36" s="207"/>
      <c r="AI36" s="228">
        <v>-12412</v>
      </c>
      <c r="AJ36" s="229">
        <v>-12412</v>
      </c>
      <c r="AK36" s="229">
        <v>-1267</v>
      </c>
      <c r="AL36" s="230">
        <v>-11145</v>
      </c>
      <c r="AM36" s="228">
        <v>-1267</v>
      </c>
      <c r="AN36" s="229">
        <v>-1267</v>
      </c>
      <c r="AO36" s="229">
        <v>-1267</v>
      </c>
      <c r="AP36" s="229">
        <v>-1267</v>
      </c>
      <c r="AQ36" s="229">
        <v>-1267</v>
      </c>
      <c r="AR36" s="230">
        <v>-4810</v>
      </c>
      <c r="AS36" s="228">
        <v>0</v>
      </c>
      <c r="AT36" s="229">
        <v>0</v>
      </c>
      <c r="AU36" s="229">
        <v>0</v>
      </c>
      <c r="AV36" s="230">
        <v>0</v>
      </c>
      <c r="AW36" s="228">
        <v>0</v>
      </c>
      <c r="AX36" s="229">
        <v>0</v>
      </c>
      <c r="AY36" s="229">
        <v>0</v>
      </c>
      <c r="AZ36" s="229">
        <v>0</v>
      </c>
      <c r="BA36" s="229">
        <v>0</v>
      </c>
      <c r="BB36" s="230">
        <v>0</v>
      </c>
      <c r="BC36" s="228">
        <v>0</v>
      </c>
      <c r="BD36" s="229">
        <v>0</v>
      </c>
      <c r="BE36" s="229">
        <v>0</v>
      </c>
      <c r="BF36" s="230">
        <v>0</v>
      </c>
      <c r="BG36" s="228">
        <v>0</v>
      </c>
      <c r="BH36" s="229">
        <v>0</v>
      </c>
      <c r="BI36" s="229">
        <v>0</v>
      </c>
      <c r="BJ36" s="229">
        <v>0</v>
      </c>
      <c r="BK36" s="229">
        <v>0</v>
      </c>
      <c r="BL36" s="230">
        <v>0</v>
      </c>
      <c r="BN36" s="92">
        <f t="shared" si="0"/>
        <v>1285266</v>
      </c>
      <c r="BO36" s="92">
        <f t="shared" si="1"/>
        <v>1296411</v>
      </c>
      <c r="BP36" s="92">
        <f t="shared" si="2"/>
        <v>0</v>
      </c>
    </row>
    <row r="37" spans="1:68">
      <c r="A37" s="213" t="s">
        <v>819</v>
      </c>
      <c r="B37" s="378">
        <v>18</v>
      </c>
      <c r="C37" s="378">
        <v>76</v>
      </c>
      <c r="D37" s="377">
        <v>1559</v>
      </c>
      <c r="E37" s="378">
        <v>1882330</v>
      </c>
      <c r="F37" s="378">
        <v>2077340</v>
      </c>
      <c r="G37" s="378">
        <v>107511</v>
      </c>
      <c r="H37" s="378">
        <v>14837.5</v>
      </c>
      <c r="I37" s="378">
        <v>-509471</v>
      </c>
      <c r="J37" s="378">
        <v>2215287</v>
      </c>
      <c r="K37" s="378">
        <v>1610903</v>
      </c>
      <c r="L37" s="378">
        <v>1882330</v>
      </c>
      <c r="M37" s="378">
        <v>1882330</v>
      </c>
      <c r="N37" s="378">
        <v>104179</v>
      </c>
      <c r="O37" s="378">
        <v>77450</v>
      </c>
      <c r="P37" s="378">
        <v>0</v>
      </c>
      <c r="Q37" s="378">
        <v>-346574</v>
      </c>
      <c r="R37" s="378">
        <v>-18165</v>
      </c>
      <c r="S37" s="378">
        <v>11900</v>
      </c>
      <c r="T37" s="378">
        <v>0</v>
      </c>
      <c r="U37" s="378">
        <v>-74118</v>
      </c>
      <c r="V37" s="378">
        <v>302141</v>
      </c>
      <c r="W37" s="378">
        <v>207330</v>
      </c>
      <c r="X37" s="378">
        <v>0</v>
      </c>
      <c r="Y37" s="378">
        <v>0</v>
      </c>
      <c r="Z37" s="378">
        <v>-74118</v>
      </c>
      <c r="AA37" s="378">
        <v>-74118</v>
      </c>
      <c r="AB37" s="378">
        <v>-74118</v>
      </c>
      <c r="AC37" s="378">
        <v>-74118</v>
      </c>
      <c r="AD37" s="378">
        <v>-74118</v>
      </c>
      <c r="AE37" s="378">
        <v>-138881</v>
      </c>
      <c r="AF37" s="379">
        <v>7.8</v>
      </c>
      <c r="AG37" s="376"/>
      <c r="AH37" s="376"/>
      <c r="AI37" s="380">
        <v>-18165</v>
      </c>
      <c r="AJ37" s="381">
        <v>-18165</v>
      </c>
      <c r="AK37" s="381">
        <v>-2329</v>
      </c>
      <c r="AL37" s="382">
        <v>-15836</v>
      </c>
      <c r="AM37" s="380">
        <v>-2329</v>
      </c>
      <c r="AN37" s="381">
        <v>-2329</v>
      </c>
      <c r="AO37" s="381">
        <v>-2329</v>
      </c>
      <c r="AP37" s="381">
        <v>-2329</v>
      </c>
      <c r="AQ37" s="381">
        <v>-2329</v>
      </c>
      <c r="AR37" s="382">
        <v>-4191</v>
      </c>
      <c r="AS37" s="380">
        <v>-346574</v>
      </c>
      <c r="AT37" s="381">
        <v>-346574</v>
      </c>
      <c r="AU37" s="381">
        <v>-44433</v>
      </c>
      <c r="AV37" s="382">
        <v>-302141</v>
      </c>
      <c r="AW37" s="380">
        <v>-44433</v>
      </c>
      <c r="AX37" s="381">
        <v>-44433</v>
      </c>
      <c r="AY37" s="381">
        <v>-44433</v>
      </c>
      <c r="AZ37" s="381">
        <v>-44433</v>
      </c>
      <c r="BA37" s="381">
        <v>-44433</v>
      </c>
      <c r="BB37" s="382">
        <v>-79976</v>
      </c>
      <c r="BC37" s="380">
        <v>-246206</v>
      </c>
      <c r="BD37" s="381">
        <v>-218850</v>
      </c>
      <c r="BE37" s="381">
        <v>-27356</v>
      </c>
      <c r="BF37" s="382">
        <v>-191494</v>
      </c>
      <c r="BG37" s="380">
        <v>-27356</v>
      </c>
      <c r="BH37" s="381">
        <v>-27356</v>
      </c>
      <c r="BI37" s="381">
        <v>-27356</v>
      </c>
      <c r="BJ37" s="381">
        <v>-27356</v>
      </c>
      <c r="BK37" s="381">
        <v>-27356</v>
      </c>
      <c r="BL37" s="382">
        <v>-54714</v>
      </c>
      <c r="BN37" s="92">
        <f t="shared" si="0"/>
        <v>-195010</v>
      </c>
      <c r="BO37" s="92">
        <f t="shared" si="1"/>
        <v>107511</v>
      </c>
      <c r="BP37" s="92">
        <f t="shared" si="2"/>
        <v>0</v>
      </c>
    </row>
    <row r="38" spans="1:68">
      <c r="A38" s="213" t="s">
        <v>820</v>
      </c>
      <c r="B38" s="378">
        <v>1</v>
      </c>
      <c r="C38" s="378">
        <v>6</v>
      </c>
      <c r="D38" s="377">
        <v>48</v>
      </c>
      <c r="E38" s="378">
        <v>45114</v>
      </c>
      <c r="F38" s="378">
        <v>1552146</v>
      </c>
      <c r="G38" s="378">
        <v>-102773.5</v>
      </c>
      <c r="H38" s="378">
        <v>412.5</v>
      </c>
      <c r="I38" s="378">
        <v>-1584271</v>
      </c>
      <c r="J38" s="378">
        <v>54063</v>
      </c>
      <c r="K38" s="378">
        <v>37980</v>
      </c>
      <c r="L38" s="378">
        <v>45114</v>
      </c>
      <c r="M38" s="378">
        <v>45114</v>
      </c>
      <c r="N38" s="378">
        <v>56989</v>
      </c>
      <c r="O38" s="378">
        <v>57265.5</v>
      </c>
      <c r="P38" s="378">
        <v>0</v>
      </c>
      <c r="Q38" s="378">
        <v>-1619669</v>
      </c>
      <c r="R38" s="378">
        <v>-505</v>
      </c>
      <c r="S38" s="378">
        <v>1112.5</v>
      </c>
      <c r="T38" s="378">
        <v>0</v>
      </c>
      <c r="U38" s="378">
        <v>-217028</v>
      </c>
      <c r="V38" s="378">
        <v>1426851</v>
      </c>
      <c r="W38" s="378">
        <v>157420</v>
      </c>
      <c r="X38" s="378">
        <v>0</v>
      </c>
      <c r="Y38" s="378">
        <v>0</v>
      </c>
      <c r="Z38" s="378">
        <v>-217028</v>
      </c>
      <c r="AA38" s="378">
        <v>-217028</v>
      </c>
      <c r="AB38" s="378">
        <v>-217028</v>
      </c>
      <c r="AC38" s="378">
        <v>-217028</v>
      </c>
      <c r="AD38" s="378">
        <v>-217028</v>
      </c>
      <c r="AE38" s="378">
        <v>-499131</v>
      </c>
      <c r="AF38" s="379">
        <v>8.4</v>
      </c>
      <c r="AG38" s="376"/>
      <c r="AH38" s="376"/>
      <c r="AI38" s="380">
        <v>-505</v>
      </c>
      <c r="AJ38" s="381">
        <v>-505</v>
      </c>
      <c r="AK38" s="381">
        <v>-60</v>
      </c>
      <c r="AL38" s="382">
        <v>-445</v>
      </c>
      <c r="AM38" s="380">
        <v>-60</v>
      </c>
      <c r="AN38" s="381">
        <v>-60</v>
      </c>
      <c r="AO38" s="381">
        <v>-60</v>
      </c>
      <c r="AP38" s="381">
        <v>-60</v>
      </c>
      <c r="AQ38" s="381">
        <v>-60</v>
      </c>
      <c r="AR38" s="382">
        <v>-145</v>
      </c>
      <c r="AS38" s="380">
        <v>-1619669</v>
      </c>
      <c r="AT38" s="381">
        <v>-1619669</v>
      </c>
      <c r="AU38" s="381">
        <v>-192818</v>
      </c>
      <c r="AV38" s="382">
        <v>-1426851</v>
      </c>
      <c r="AW38" s="380">
        <v>-192818</v>
      </c>
      <c r="AX38" s="381">
        <v>-192818</v>
      </c>
      <c r="AY38" s="381">
        <v>-192818</v>
      </c>
      <c r="AZ38" s="381">
        <v>-192818</v>
      </c>
      <c r="BA38" s="381">
        <v>-192818</v>
      </c>
      <c r="BB38" s="382">
        <v>-462761</v>
      </c>
      <c r="BC38" s="380">
        <v>-205275</v>
      </c>
      <c r="BD38" s="381">
        <v>-181125</v>
      </c>
      <c r="BE38" s="381">
        <v>-24150</v>
      </c>
      <c r="BF38" s="382">
        <v>-156975</v>
      </c>
      <c r="BG38" s="380">
        <v>-24150</v>
      </c>
      <c r="BH38" s="381">
        <v>-24150</v>
      </c>
      <c r="BI38" s="381">
        <v>-24150</v>
      </c>
      <c r="BJ38" s="381">
        <v>-24150</v>
      </c>
      <c r="BK38" s="381">
        <v>-24150</v>
      </c>
      <c r="BL38" s="382">
        <v>-36225</v>
      </c>
      <c r="BN38" s="92">
        <f t="shared" si="0"/>
        <v>-1507032</v>
      </c>
      <c r="BO38" s="92">
        <f t="shared" si="1"/>
        <v>-102773.5</v>
      </c>
      <c r="BP38" s="92">
        <f t="shared" si="2"/>
        <v>0</v>
      </c>
    </row>
    <row r="39" spans="1:68">
      <c r="A39" s="213" t="s">
        <v>821</v>
      </c>
      <c r="B39" s="214">
        <v>14</v>
      </c>
      <c r="C39" s="214">
        <v>10</v>
      </c>
      <c r="D39" s="213">
        <v>90</v>
      </c>
      <c r="E39" s="214">
        <v>181721</v>
      </c>
      <c r="F39" s="214">
        <v>178312</v>
      </c>
      <c r="G39" s="214">
        <v>6591</v>
      </c>
      <c r="H39" s="214">
        <v>7975</v>
      </c>
      <c r="I39" s="214">
        <v>-7884</v>
      </c>
      <c r="J39" s="214">
        <v>206992</v>
      </c>
      <c r="K39" s="214">
        <v>160890</v>
      </c>
      <c r="L39" s="214">
        <v>181721</v>
      </c>
      <c r="M39" s="214">
        <v>181721</v>
      </c>
      <c r="N39" s="214">
        <v>2110</v>
      </c>
      <c r="O39" s="214">
        <v>6285</v>
      </c>
      <c r="P39" s="214">
        <v>0</v>
      </c>
      <c r="Q39" s="214">
        <v>4103</v>
      </c>
      <c r="R39" s="214">
        <v>-1339</v>
      </c>
      <c r="S39" s="214">
        <v>7750</v>
      </c>
      <c r="T39" s="214">
        <v>0</v>
      </c>
      <c r="U39" s="214">
        <v>-1804</v>
      </c>
      <c r="V39" s="214">
        <v>0</v>
      </c>
      <c r="W39" s="214">
        <v>11365</v>
      </c>
      <c r="X39" s="214">
        <v>3481</v>
      </c>
      <c r="Y39" s="214">
        <v>0</v>
      </c>
      <c r="Z39" s="214">
        <v>-1804</v>
      </c>
      <c r="AA39" s="214">
        <v>-1804</v>
      </c>
      <c r="AB39" s="214">
        <v>-1804</v>
      </c>
      <c r="AC39" s="214">
        <v>-1804</v>
      </c>
      <c r="AD39" s="214">
        <v>-918</v>
      </c>
      <c r="AE39" s="214">
        <v>250</v>
      </c>
      <c r="AF39" s="215">
        <v>6.6</v>
      </c>
      <c r="AG39" s="207"/>
      <c r="AH39" s="207"/>
      <c r="AI39" s="228">
        <v>-1339</v>
      </c>
      <c r="AJ39" s="229">
        <v>-1339</v>
      </c>
      <c r="AK39" s="229">
        <v>-203</v>
      </c>
      <c r="AL39" s="230">
        <v>-1136</v>
      </c>
      <c r="AM39" s="228">
        <v>-203</v>
      </c>
      <c r="AN39" s="229">
        <v>-203</v>
      </c>
      <c r="AO39" s="229">
        <v>-203</v>
      </c>
      <c r="AP39" s="229">
        <v>-203</v>
      </c>
      <c r="AQ39" s="229">
        <v>-203</v>
      </c>
      <c r="AR39" s="230">
        <v>-121</v>
      </c>
      <c r="AS39" s="228">
        <v>4103</v>
      </c>
      <c r="AT39" s="229">
        <v>4103</v>
      </c>
      <c r="AU39" s="229">
        <v>622</v>
      </c>
      <c r="AV39" s="230">
        <v>3481</v>
      </c>
      <c r="AW39" s="228">
        <v>622</v>
      </c>
      <c r="AX39" s="229">
        <v>622</v>
      </c>
      <c r="AY39" s="229">
        <v>622</v>
      </c>
      <c r="AZ39" s="229">
        <v>622</v>
      </c>
      <c r="BA39" s="229">
        <v>622</v>
      </c>
      <c r="BB39" s="230">
        <v>371</v>
      </c>
      <c r="BC39" s="228">
        <v>-14675</v>
      </c>
      <c r="BD39" s="229">
        <v>-12452</v>
      </c>
      <c r="BE39" s="229">
        <v>-2223</v>
      </c>
      <c r="BF39" s="230">
        <v>-10229</v>
      </c>
      <c r="BG39" s="228">
        <v>-2223</v>
      </c>
      <c r="BH39" s="229">
        <v>-2223</v>
      </c>
      <c r="BI39" s="229">
        <v>-2223</v>
      </c>
      <c r="BJ39" s="229">
        <v>-2223</v>
      </c>
      <c r="BK39" s="229">
        <v>-1337</v>
      </c>
      <c r="BL39" s="230">
        <v>0</v>
      </c>
      <c r="BN39" s="92">
        <f t="shared" si="0"/>
        <v>3409</v>
      </c>
      <c r="BO39" s="92">
        <f t="shared" si="1"/>
        <v>6591</v>
      </c>
      <c r="BP39" s="92">
        <f t="shared" si="2"/>
        <v>0</v>
      </c>
    </row>
    <row r="40" spans="1:68">
      <c r="A40" s="213" t="s">
        <v>822</v>
      </c>
      <c r="B40" s="385">
        <v>1</v>
      </c>
      <c r="C40" s="385">
        <v>0</v>
      </c>
      <c r="D40" s="384">
        <v>1</v>
      </c>
      <c r="E40" s="385">
        <v>6254</v>
      </c>
      <c r="F40" s="385">
        <v>8876</v>
      </c>
      <c r="G40" s="385">
        <v>-1810</v>
      </c>
      <c r="H40" s="385">
        <v>325</v>
      </c>
      <c r="I40" s="385">
        <v>-1148</v>
      </c>
      <c r="J40" s="385">
        <v>6761</v>
      </c>
      <c r="K40" s="385">
        <v>5801</v>
      </c>
      <c r="L40" s="385">
        <v>6254</v>
      </c>
      <c r="M40" s="385">
        <v>6254</v>
      </c>
      <c r="N40" s="385">
        <v>289</v>
      </c>
      <c r="O40" s="385">
        <v>325</v>
      </c>
      <c r="P40" s="385">
        <v>0</v>
      </c>
      <c r="Q40" s="385">
        <v>-3156</v>
      </c>
      <c r="R40" s="385">
        <v>-30</v>
      </c>
      <c r="S40" s="385">
        <v>50</v>
      </c>
      <c r="T40" s="385">
        <v>0</v>
      </c>
      <c r="U40" s="385">
        <v>-2424</v>
      </c>
      <c r="V40" s="385">
        <v>902</v>
      </c>
      <c r="W40" s="385">
        <v>246</v>
      </c>
      <c r="X40" s="385">
        <v>0</v>
      </c>
      <c r="Y40" s="385">
        <v>0</v>
      </c>
      <c r="Z40" s="385">
        <v>-1060</v>
      </c>
      <c r="AA40" s="385">
        <v>-88</v>
      </c>
      <c r="AB40" s="385">
        <v>0</v>
      </c>
      <c r="AC40" s="385">
        <v>0</v>
      </c>
      <c r="AD40" s="385">
        <v>0</v>
      </c>
      <c r="AE40" s="385">
        <v>0</v>
      </c>
      <c r="AF40" s="386">
        <v>1.4</v>
      </c>
      <c r="AG40" s="383"/>
      <c r="AH40" s="383"/>
      <c r="AI40" s="387">
        <v>-30</v>
      </c>
      <c r="AJ40" s="388">
        <v>-30</v>
      </c>
      <c r="AK40" s="388">
        <v>-21</v>
      </c>
      <c r="AL40" s="389">
        <v>-9</v>
      </c>
      <c r="AM40" s="387">
        <v>-9</v>
      </c>
      <c r="AN40" s="388">
        <v>0</v>
      </c>
      <c r="AO40" s="388">
        <v>0</v>
      </c>
      <c r="AP40" s="388">
        <v>0</v>
      </c>
      <c r="AQ40" s="388">
        <v>0</v>
      </c>
      <c r="AR40" s="389">
        <v>0</v>
      </c>
      <c r="AS40" s="387">
        <v>-3156</v>
      </c>
      <c r="AT40" s="388">
        <v>-3156</v>
      </c>
      <c r="AU40" s="388">
        <v>-2254</v>
      </c>
      <c r="AV40" s="389">
        <v>-902</v>
      </c>
      <c r="AW40" s="387">
        <v>-902</v>
      </c>
      <c r="AX40" s="388">
        <v>0</v>
      </c>
      <c r="AY40" s="388">
        <v>0</v>
      </c>
      <c r="AZ40" s="388">
        <v>0</v>
      </c>
      <c r="BA40" s="388">
        <v>0</v>
      </c>
      <c r="BB40" s="389">
        <v>0</v>
      </c>
      <c r="BC40" s="387">
        <v>-535</v>
      </c>
      <c r="BD40" s="388">
        <v>-386</v>
      </c>
      <c r="BE40" s="388">
        <v>-149</v>
      </c>
      <c r="BF40" s="389">
        <v>-237</v>
      </c>
      <c r="BG40" s="387">
        <v>-149</v>
      </c>
      <c r="BH40" s="388">
        <v>-88</v>
      </c>
      <c r="BI40" s="388">
        <v>0</v>
      </c>
      <c r="BJ40" s="388">
        <v>0</v>
      </c>
      <c r="BK40" s="388">
        <v>0</v>
      </c>
      <c r="BL40" s="389">
        <v>0</v>
      </c>
      <c r="BN40" s="92">
        <f t="shared" si="0"/>
        <v>-2622</v>
      </c>
      <c r="BO40" s="92">
        <f t="shared" si="1"/>
        <v>-1810</v>
      </c>
      <c r="BP40" s="92">
        <f t="shared" si="2"/>
        <v>0</v>
      </c>
    </row>
    <row r="41" spans="1:68">
      <c r="A41" s="213" t="s">
        <v>823</v>
      </c>
      <c r="B41" s="214">
        <v>1</v>
      </c>
      <c r="C41" s="214">
        <v>0</v>
      </c>
      <c r="D41" s="213">
        <v>5</v>
      </c>
      <c r="E41" s="214">
        <v>5916</v>
      </c>
      <c r="F41" s="214">
        <v>6449</v>
      </c>
      <c r="G41" s="214">
        <v>183.5</v>
      </c>
      <c r="H41" s="214">
        <v>587.5</v>
      </c>
      <c r="I41" s="214">
        <v>-521</v>
      </c>
      <c r="J41" s="214">
        <v>6452</v>
      </c>
      <c r="K41" s="214">
        <v>5460</v>
      </c>
      <c r="L41" s="214">
        <v>5916</v>
      </c>
      <c r="M41" s="214">
        <v>5916</v>
      </c>
      <c r="N41" s="214">
        <v>67</v>
      </c>
      <c r="O41" s="214">
        <v>221.5</v>
      </c>
      <c r="P41" s="214">
        <v>0</v>
      </c>
      <c r="Q41" s="214">
        <v>-207</v>
      </c>
      <c r="R41" s="214">
        <v>-27</v>
      </c>
      <c r="S41" s="214">
        <v>587.5</v>
      </c>
      <c r="T41" s="214">
        <v>0</v>
      </c>
      <c r="U41" s="214">
        <v>-105</v>
      </c>
      <c r="V41" s="214">
        <v>173</v>
      </c>
      <c r="W41" s="214">
        <v>348</v>
      </c>
      <c r="X41" s="214">
        <v>0</v>
      </c>
      <c r="Y41" s="214">
        <v>0</v>
      </c>
      <c r="Z41" s="214">
        <v>-105</v>
      </c>
      <c r="AA41" s="214">
        <v>-105</v>
      </c>
      <c r="AB41" s="214">
        <v>-105</v>
      </c>
      <c r="AC41" s="214">
        <v>-105</v>
      </c>
      <c r="AD41" s="214">
        <v>-95</v>
      </c>
      <c r="AE41" s="214">
        <v>-6</v>
      </c>
      <c r="AF41" s="215">
        <v>6.1</v>
      </c>
      <c r="AG41" s="207"/>
      <c r="AH41" s="207"/>
      <c r="AI41" s="228">
        <v>-27</v>
      </c>
      <c r="AJ41" s="229">
        <v>-27</v>
      </c>
      <c r="AK41" s="229">
        <v>-4</v>
      </c>
      <c r="AL41" s="230">
        <v>-23</v>
      </c>
      <c r="AM41" s="228">
        <v>-4</v>
      </c>
      <c r="AN41" s="229">
        <v>-4</v>
      </c>
      <c r="AO41" s="229">
        <v>-4</v>
      </c>
      <c r="AP41" s="229">
        <v>-4</v>
      </c>
      <c r="AQ41" s="229">
        <v>-4</v>
      </c>
      <c r="AR41" s="230">
        <v>-3</v>
      </c>
      <c r="AS41" s="228">
        <v>-207</v>
      </c>
      <c r="AT41" s="229">
        <v>-207</v>
      </c>
      <c r="AU41" s="229">
        <v>-34</v>
      </c>
      <c r="AV41" s="230">
        <v>-173</v>
      </c>
      <c r="AW41" s="228">
        <v>-34</v>
      </c>
      <c r="AX41" s="229">
        <v>-34</v>
      </c>
      <c r="AY41" s="229">
        <v>-34</v>
      </c>
      <c r="AZ41" s="229">
        <v>-34</v>
      </c>
      <c r="BA41" s="229">
        <v>-34</v>
      </c>
      <c r="BB41" s="230">
        <v>-3</v>
      </c>
      <c r="BC41" s="228">
        <v>-459</v>
      </c>
      <c r="BD41" s="229">
        <v>-392</v>
      </c>
      <c r="BE41" s="229">
        <v>-67</v>
      </c>
      <c r="BF41" s="230">
        <v>-325</v>
      </c>
      <c r="BG41" s="228">
        <v>-67</v>
      </c>
      <c r="BH41" s="229">
        <v>-67</v>
      </c>
      <c r="BI41" s="229">
        <v>-67</v>
      </c>
      <c r="BJ41" s="229">
        <v>-67</v>
      </c>
      <c r="BK41" s="229">
        <v>-57</v>
      </c>
      <c r="BL41" s="230">
        <v>0</v>
      </c>
      <c r="BN41" s="92">
        <f t="shared" si="0"/>
        <v>-533</v>
      </c>
      <c r="BO41" s="92">
        <f t="shared" si="1"/>
        <v>183.5</v>
      </c>
      <c r="BP41" s="92">
        <f t="shared" si="2"/>
        <v>0</v>
      </c>
    </row>
    <row r="42" spans="1:68">
      <c r="A42" s="213" t="s">
        <v>825</v>
      </c>
      <c r="B42" s="392">
        <v>2</v>
      </c>
      <c r="C42" s="392">
        <v>0</v>
      </c>
      <c r="D42" s="391">
        <v>17</v>
      </c>
      <c r="E42" s="392">
        <v>31935</v>
      </c>
      <c r="F42" s="392">
        <v>35523</v>
      </c>
      <c r="G42" s="392">
        <v>1121</v>
      </c>
      <c r="H42" s="392">
        <v>737.5</v>
      </c>
      <c r="I42" s="392">
        <v>-6689</v>
      </c>
      <c r="J42" s="392">
        <v>36662</v>
      </c>
      <c r="K42" s="392">
        <v>27949</v>
      </c>
      <c r="L42" s="392">
        <v>31935</v>
      </c>
      <c r="M42" s="392">
        <v>31935</v>
      </c>
      <c r="N42" s="392">
        <v>903</v>
      </c>
      <c r="O42" s="392">
        <v>1280</v>
      </c>
      <c r="P42" s="392">
        <v>0</v>
      </c>
      <c r="Q42" s="392">
        <v>-4567</v>
      </c>
      <c r="R42" s="392">
        <v>-279</v>
      </c>
      <c r="S42" s="392">
        <v>925</v>
      </c>
      <c r="T42" s="392">
        <v>0</v>
      </c>
      <c r="U42" s="392">
        <v>-1062</v>
      </c>
      <c r="V42" s="392">
        <v>3981</v>
      </c>
      <c r="W42" s="392">
        <v>2708</v>
      </c>
      <c r="X42" s="392">
        <v>0</v>
      </c>
      <c r="Y42" s="392">
        <v>0</v>
      </c>
      <c r="Z42" s="392">
        <v>-1062</v>
      </c>
      <c r="AA42" s="392">
        <v>-1062</v>
      </c>
      <c r="AB42" s="392">
        <v>-1062</v>
      </c>
      <c r="AC42" s="392">
        <v>-1062</v>
      </c>
      <c r="AD42" s="392">
        <v>-1062</v>
      </c>
      <c r="AE42" s="392">
        <v>-1379</v>
      </c>
      <c r="AF42" s="393">
        <v>7.8</v>
      </c>
      <c r="AG42" s="390"/>
      <c r="AH42" s="390"/>
      <c r="AI42" s="394">
        <v>-279</v>
      </c>
      <c r="AJ42" s="395">
        <v>-279</v>
      </c>
      <c r="AK42" s="395">
        <v>-36</v>
      </c>
      <c r="AL42" s="396">
        <v>-243</v>
      </c>
      <c r="AM42" s="394">
        <v>-36</v>
      </c>
      <c r="AN42" s="395">
        <v>-36</v>
      </c>
      <c r="AO42" s="395">
        <v>-36</v>
      </c>
      <c r="AP42" s="395">
        <v>-36</v>
      </c>
      <c r="AQ42" s="395">
        <v>-36</v>
      </c>
      <c r="AR42" s="396">
        <v>-63</v>
      </c>
      <c r="AS42" s="394">
        <v>-4567</v>
      </c>
      <c r="AT42" s="395">
        <v>-4567</v>
      </c>
      <c r="AU42" s="395">
        <v>-586</v>
      </c>
      <c r="AV42" s="396">
        <v>-3981</v>
      </c>
      <c r="AW42" s="394">
        <v>-586</v>
      </c>
      <c r="AX42" s="395">
        <v>-586</v>
      </c>
      <c r="AY42" s="395">
        <v>-586</v>
      </c>
      <c r="AZ42" s="395">
        <v>-586</v>
      </c>
      <c r="BA42" s="395">
        <v>-586</v>
      </c>
      <c r="BB42" s="396">
        <v>-1051</v>
      </c>
      <c r="BC42" s="394">
        <v>-3345</v>
      </c>
      <c r="BD42" s="395">
        <v>-2905</v>
      </c>
      <c r="BE42" s="395">
        <v>-440</v>
      </c>
      <c r="BF42" s="396">
        <v>-2465</v>
      </c>
      <c r="BG42" s="394">
        <v>-440</v>
      </c>
      <c r="BH42" s="395">
        <v>-440</v>
      </c>
      <c r="BI42" s="395">
        <v>-440</v>
      </c>
      <c r="BJ42" s="395">
        <v>-440</v>
      </c>
      <c r="BK42" s="395">
        <v>-440</v>
      </c>
      <c r="BL42" s="396">
        <v>-265</v>
      </c>
      <c r="BN42" s="92">
        <f t="shared" si="0"/>
        <v>-3588</v>
      </c>
      <c r="BO42" s="92">
        <f t="shared" si="1"/>
        <v>1121</v>
      </c>
      <c r="BP42" s="92">
        <f t="shared" si="2"/>
        <v>0</v>
      </c>
    </row>
    <row r="43" spans="1:68">
      <c r="A43" s="213" t="s">
        <v>826</v>
      </c>
      <c r="B43" s="214">
        <v>2</v>
      </c>
      <c r="C43" s="214">
        <v>1</v>
      </c>
      <c r="D43" s="213">
        <v>33</v>
      </c>
      <c r="E43" s="214">
        <v>67068</v>
      </c>
      <c r="F43" s="214">
        <v>55423</v>
      </c>
      <c r="G43" s="214">
        <v>4040.5</v>
      </c>
      <c r="H43" s="214">
        <v>1150</v>
      </c>
      <c r="I43" s="214">
        <v>5100</v>
      </c>
      <c r="J43" s="214">
        <v>76518</v>
      </c>
      <c r="K43" s="214">
        <v>58944</v>
      </c>
      <c r="L43" s="214">
        <v>67068</v>
      </c>
      <c r="M43" s="214">
        <v>67068</v>
      </c>
      <c r="N43" s="214">
        <v>1322</v>
      </c>
      <c r="O43" s="214">
        <v>1992.5</v>
      </c>
      <c r="P43" s="214">
        <v>0</v>
      </c>
      <c r="Q43" s="214">
        <v>10405</v>
      </c>
      <c r="R43" s="214">
        <v>-537</v>
      </c>
      <c r="S43" s="214">
        <v>1537.5</v>
      </c>
      <c r="T43" s="214">
        <v>0</v>
      </c>
      <c r="U43" s="214">
        <v>726</v>
      </c>
      <c r="V43" s="214">
        <v>0</v>
      </c>
      <c r="W43" s="214">
        <v>3840</v>
      </c>
      <c r="X43" s="214">
        <v>8940</v>
      </c>
      <c r="Y43" s="214">
        <v>0</v>
      </c>
      <c r="Z43" s="214">
        <v>726</v>
      </c>
      <c r="AA43" s="214">
        <v>726</v>
      </c>
      <c r="AB43" s="214">
        <v>726</v>
      </c>
      <c r="AC43" s="214">
        <v>726</v>
      </c>
      <c r="AD43" s="214">
        <v>726</v>
      </c>
      <c r="AE43" s="214">
        <v>1470</v>
      </c>
      <c r="AF43" s="215">
        <v>7.1</v>
      </c>
      <c r="AG43" s="207"/>
      <c r="AH43" s="207"/>
      <c r="AI43" s="228">
        <v>-537</v>
      </c>
      <c r="AJ43" s="229">
        <v>-537</v>
      </c>
      <c r="AK43" s="229">
        <v>-76</v>
      </c>
      <c r="AL43" s="230">
        <v>-461</v>
      </c>
      <c r="AM43" s="228">
        <v>-76</v>
      </c>
      <c r="AN43" s="229">
        <v>-76</v>
      </c>
      <c r="AO43" s="229">
        <v>-76</v>
      </c>
      <c r="AP43" s="229">
        <v>-76</v>
      </c>
      <c r="AQ43" s="229">
        <v>-76</v>
      </c>
      <c r="AR43" s="230">
        <v>-81</v>
      </c>
      <c r="AS43" s="228">
        <v>10405</v>
      </c>
      <c r="AT43" s="229">
        <v>10405</v>
      </c>
      <c r="AU43" s="229">
        <v>1465</v>
      </c>
      <c r="AV43" s="230">
        <v>8940</v>
      </c>
      <c r="AW43" s="228">
        <v>1465</v>
      </c>
      <c r="AX43" s="229">
        <v>1465</v>
      </c>
      <c r="AY43" s="229">
        <v>1465</v>
      </c>
      <c r="AZ43" s="229">
        <v>1465</v>
      </c>
      <c r="BA43" s="229">
        <v>1465</v>
      </c>
      <c r="BB43" s="230">
        <v>1615</v>
      </c>
      <c r="BC43" s="228">
        <v>-4705</v>
      </c>
      <c r="BD43" s="229">
        <v>-4042</v>
      </c>
      <c r="BE43" s="229">
        <v>-663</v>
      </c>
      <c r="BF43" s="230">
        <v>-3379</v>
      </c>
      <c r="BG43" s="228">
        <v>-663</v>
      </c>
      <c r="BH43" s="229">
        <v>-663</v>
      </c>
      <c r="BI43" s="229">
        <v>-663</v>
      </c>
      <c r="BJ43" s="229">
        <v>-663</v>
      </c>
      <c r="BK43" s="229">
        <v>-663</v>
      </c>
      <c r="BL43" s="230">
        <v>-64</v>
      </c>
      <c r="BN43" s="92">
        <f t="shared" si="0"/>
        <v>11645</v>
      </c>
      <c r="BO43" s="92">
        <f t="shared" si="1"/>
        <v>4040.5</v>
      </c>
      <c r="BP43" s="92">
        <f t="shared" si="2"/>
        <v>0</v>
      </c>
    </row>
    <row r="44" spans="1:68">
      <c r="A44" s="213" t="s">
        <v>827</v>
      </c>
      <c r="B44" s="399">
        <v>2</v>
      </c>
      <c r="C44" s="399">
        <v>12</v>
      </c>
      <c r="D44" s="398">
        <v>113</v>
      </c>
      <c r="E44" s="399">
        <v>194264</v>
      </c>
      <c r="F44" s="399">
        <v>171119</v>
      </c>
      <c r="G44" s="399">
        <v>12897</v>
      </c>
      <c r="H44" s="399">
        <v>2025</v>
      </c>
      <c r="I44" s="399">
        <v>-7067</v>
      </c>
      <c r="J44" s="399">
        <v>227921</v>
      </c>
      <c r="K44" s="399">
        <v>166630</v>
      </c>
      <c r="L44" s="399">
        <v>194264</v>
      </c>
      <c r="M44" s="399">
        <v>194264</v>
      </c>
      <c r="N44" s="399">
        <v>7414</v>
      </c>
      <c r="O44" s="399">
        <v>6334</v>
      </c>
      <c r="P44" s="399">
        <v>0</v>
      </c>
      <c r="Q44" s="399">
        <v>12488</v>
      </c>
      <c r="R44" s="399">
        <v>-1841</v>
      </c>
      <c r="S44" s="399">
        <v>1250</v>
      </c>
      <c r="T44" s="399">
        <v>0</v>
      </c>
      <c r="U44" s="399">
        <v>-851</v>
      </c>
      <c r="V44" s="399">
        <v>0</v>
      </c>
      <c r="W44" s="399">
        <v>18050</v>
      </c>
      <c r="X44" s="399">
        <v>10983</v>
      </c>
      <c r="Y44" s="399">
        <v>0</v>
      </c>
      <c r="Z44" s="399">
        <v>-851</v>
      </c>
      <c r="AA44" s="399">
        <v>-851</v>
      </c>
      <c r="AB44" s="399">
        <v>-851</v>
      </c>
      <c r="AC44" s="399">
        <v>-851</v>
      </c>
      <c r="AD44" s="399">
        <v>-851</v>
      </c>
      <c r="AE44" s="399">
        <v>-2812</v>
      </c>
      <c r="AF44" s="400">
        <v>8.3000000000000007</v>
      </c>
      <c r="AG44" s="397"/>
      <c r="AH44" s="397"/>
      <c r="AI44" s="401">
        <v>-1841</v>
      </c>
      <c r="AJ44" s="402">
        <v>-1841</v>
      </c>
      <c r="AK44" s="402">
        <v>-222</v>
      </c>
      <c r="AL44" s="403">
        <v>-1619</v>
      </c>
      <c r="AM44" s="401">
        <v>-222</v>
      </c>
      <c r="AN44" s="402">
        <v>-222</v>
      </c>
      <c r="AO44" s="402">
        <v>-222</v>
      </c>
      <c r="AP44" s="402">
        <v>-222</v>
      </c>
      <c r="AQ44" s="402">
        <v>-222</v>
      </c>
      <c r="AR44" s="403">
        <v>-509</v>
      </c>
      <c r="AS44" s="401">
        <v>12488</v>
      </c>
      <c r="AT44" s="402">
        <v>12488</v>
      </c>
      <c r="AU44" s="402">
        <v>1505</v>
      </c>
      <c r="AV44" s="403">
        <v>10983</v>
      </c>
      <c r="AW44" s="401">
        <v>1505</v>
      </c>
      <c r="AX44" s="402">
        <v>1505</v>
      </c>
      <c r="AY44" s="402">
        <v>1505</v>
      </c>
      <c r="AZ44" s="402">
        <v>1505</v>
      </c>
      <c r="BA44" s="402">
        <v>1505</v>
      </c>
      <c r="BB44" s="403">
        <v>3458</v>
      </c>
      <c r="BC44" s="401">
        <v>-20699</v>
      </c>
      <c r="BD44" s="402">
        <v>-18565</v>
      </c>
      <c r="BE44" s="402">
        <v>-2134</v>
      </c>
      <c r="BF44" s="403">
        <v>-16431</v>
      </c>
      <c r="BG44" s="401">
        <v>-2134</v>
      </c>
      <c r="BH44" s="402">
        <v>-2134</v>
      </c>
      <c r="BI44" s="402">
        <v>-2134</v>
      </c>
      <c r="BJ44" s="402">
        <v>-2134</v>
      </c>
      <c r="BK44" s="402">
        <v>-2134</v>
      </c>
      <c r="BL44" s="403">
        <v>-5761</v>
      </c>
      <c r="BN44" s="92">
        <f t="shared" si="0"/>
        <v>23145</v>
      </c>
      <c r="BO44" s="92">
        <f t="shared" si="1"/>
        <v>12897</v>
      </c>
      <c r="BP44" s="92">
        <f t="shared" si="2"/>
        <v>0</v>
      </c>
    </row>
    <row r="45" spans="1:68">
      <c r="A45" s="213" t="s">
        <v>828</v>
      </c>
      <c r="B45" s="399">
        <v>0</v>
      </c>
      <c r="C45" s="399">
        <v>4</v>
      </c>
      <c r="D45" s="398">
        <v>83</v>
      </c>
      <c r="E45" s="399">
        <v>59438</v>
      </c>
      <c r="F45" s="399">
        <v>72811</v>
      </c>
      <c r="G45" s="399">
        <v>3732</v>
      </c>
      <c r="H45" s="399">
        <v>425</v>
      </c>
      <c r="I45" s="399">
        <v>-25798</v>
      </c>
      <c r="J45" s="399">
        <v>71624</v>
      </c>
      <c r="K45" s="399">
        <v>49866</v>
      </c>
      <c r="L45" s="399">
        <v>59438</v>
      </c>
      <c r="M45" s="399">
        <v>59438</v>
      </c>
      <c r="N45" s="399">
        <v>4204</v>
      </c>
      <c r="O45" s="399">
        <v>2740</v>
      </c>
      <c r="P45" s="399">
        <v>0</v>
      </c>
      <c r="Q45" s="399">
        <v>-19497</v>
      </c>
      <c r="R45" s="399">
        <v>-720</v>
      </c>
      <c r="S45" s="399">
        <v>100</v>
      </c>
      <c r="T45" s="399">
        <v>0</v>
      </c>
      <c r="U45" s="399">
        <v>-3212</v>
      </c>
      <c r="V45" s="399">
        <v>17331</v>
      </c>
      <c r="W45" s="399">
        <v>8467</v>
      </c>
      <c r="X45" s="399">
        <v>0</v>
      </c>
      <c r="Y45" s="399">
        <v>0</v>
      </c>
      <c r="Z45" s="399">
        <v>-3212</v>
      </c>
      <c r="AA45" s="399">
        <v>-3212</v>
      </c>
      <c r="AB45" s="399">
        <v>-3212</v>
      </c>
      <c r="AC45" s="399">
        <v>-3212</v>
      </c>
      <c r="AD45" s="399">
        <v>-3212</v>
      </c>
      <c r="AE45" s="399">
        <v>-9738</v>
      </c>
      <c r="AF45" s="400">
        <v>9</v>
      </c>
      <c r="AG45" s="397"/>
      <c r="AH45" s="397"/>
      <c r="AI45" s="401">
        <v>-720</v>
      </c>
      <c r="AJ45" s="402">
        <v>-720</v>
      </c>
      <c r="AK45" s="402">
        <v>-80</v>
      </c>
      <c r="AL45" s="403">
        <v>-640</v>
      </c>
      <c r="AM45" s="401">
        <v>-80</v>
      </c>
      <c r="AN45" s="402">
        <v>-80</v>
      </c>
      <c r="AO45" s="402">
        <v>-80</v>
      </c>
      <c r="AP45" s="402">
        <v>-80</v>
      </c>
      <c r="AQ45" s="402">
        <v>-80</v>
      </c>
      <c r="AR45" s="403">
        <v>-240</v>
      </c>
      <c r="AS45" s="401">
        <v>-19497</v>
      </c>
      <c r="AT45" s="402">
        <v>-19497</v>
      </c>
      <c r="AU45" s="402">
        <v>-2166</v>
      </c>
      <c r="AV45" s="403">
        <v>-17331</v>
      </c>
      <c r="AW45" s="401">
        <v>-2166</v>
      </c>
      <c r="AX45" s="402">
        <v>-2166</v>
      </c>
      <c r="AY45" s="402">
        <v>-2166</v>
      </c>
      <c r="AZ45" s="402">
        <v>-2166</v>
      </c>
      <c r="BA45" s="402">
        <v>-2166</v>
      </c>
      <c r="BB45" s="403">
        <v>-6501</v>
      </c>
      <c r="BC45" s="401">
        <v>-9759</v>
      </c>
      <c r="BD45" s="402">
        <v>-8793</v>
      </c>
      <c r="BE45" s="402">
        <v>-966</v>
      </c>
      <c r="BF45" s="403">
        <v>-7827</v>
      </c>
      <c r="BG45" s="401">
        <v>-966</v>
      </c>
      <c r="BH45" s="402">
        <v>-966</v>
      </c>
      <c r="BI45" s="402">
        <v>-966</v>
      </c>
      <c r="BJ45" s="402">
        <v>-966</v>
      </c>
      <c r="BK45" s="402">
        <v>-966</v>
      </c>
      <c r="BL45" s="403">
        <v>-2997</v>
      </c>
      <c r="BN45" s="92">
        <f t="shared" si="0"/>
        <v>-13373</v>
      </c>
      <c r="BO45" s="92">
        <f t="shared" si="1"/>
        <v>3732</v>
      </c>
      <c r="BP45" s="92">
        <f t="shared" si="2"/>
        <v>0</v>
      </c>
    </row>
    <row r="46" spans="1:68">
      <c r="A46" s="213" t="s">
        <v>829</v>
      </c>
      <c r="B46" s="214">
        <v>0</v>
      </c>
      <c r="C46" s="214">
        <v>0</v>
      </c>
      <c r="D46" s="213">
        <v>0</v>
      </c>
      <c r="E46" s="214">
        <v>0</v>
      </c>
      <c r="F46" s="214">
        <v>59006</v>
      </c>
      <c r="G46" s="214">
        <v>-59583.5</v>
      </c>
      <c r="H46" s="214">
        <v>0</v>
      </c>
      <c r="I46" s="214">
        <v>-6661</v>
      </c>
      <c r="J46" s="214">
        <v>0</v>
      </c>
      <c r="K46" s="214">
        <v>0</v>
      </c>
      <c r="L46" s="214">
        <v>0</v>
      </c>
      <c r="M46" s="214">
        <v>0</v>
      </c>
      <c r="N46" s="214">
        <v>2152</v>
      </c>
      <c r="O46" s="214">
        <v>2172.5</v>
      </c>
      <c r="P46" s="214">
        <v>-63043</v>
      </c>
      <c r="Q46" s="214">
        <v>0</v>
      </c>
      <c r="R46" s="214">
        <v>0</v>
      </c>
      <c r="S46" s="214">
        <v>287.5</v>
      </c>
      <c r="T46" s="214">
        <v>-63043</v>
      </c>
      <c r="U46" s="214">
        <v>-865</v>
      </c>
      <c r="V46" s="214">
        <v>0</v>
      </c>
      <c r="W46" s="214">
        <v>6661</v>
      </c>
      <c r="X46" s="214">
        <v>0</v>
      </c>
      <c r="Y46" s="214">
        <v>0</v>
      </c>
      <c r="Z46" s="214">
        <v>-865</v>
      </c>
      <c r="AA46" s="214">
        <v>-865</v>
      </c>
      <c r="AB46" s="214">
        <v>-865</v>
      </c>
      <c r="AC46" s="214">
        <v>-865</v>
      </c>
      <c r="AD46" s="214">
        <v>-865</v>
      </c>
      <c r="AE46" s="214">
        <v>-2336</v>
      </c>
      <c r="AF46" s="215">
        <v>1</v>
      </c>
      <c r="AG46" s="207"/>
      <c r="AH46" s="207"/>
      <c r="AI46" s="228">
        <v>0</v>
      </c>
      <c r="AJ46" s="229">
        <v>0</v>
      </c>
      <c r="AK46" s="229">
        <v>0</v>
      </c>
      <c r="AL46" s="230">
        <v>0</v>
      </c>
      <c r="AM46" s="228">
        <v>0</v>
      </c>
      <c r="AN46" s="229">
        <v>0</v>
      </c>
      <c r="AO46" s="229">
        <v>0</v>
      </c>
      <c r="AP46" s="229">
        <v>0</v>
      </c>
      <c r="AQ46" s="229">
        <v>0</v>
      </c>
      <c r="AR46" s="230">
        <v>0</v>
      </c>
      <c r="AS46" s="228">
        <v>0</v>
      </c>
      <c r="AT46" s="229">
        <v>0</v>
      </c>
      <c r="AU46" s="229">
        <v>0</v>
      </c>
      <c r="AV46" s="230">
        <v>0</v>
      </c>
      <c r="AW46" s="228">
        <v>0</v>
      </c>
      <c r="AX46" s="229">
        <v>0</v>
      </c>
      <c r="AY46" s="229">
        <v>0</v>
      </c>
      <c r="AZ46" s="229">
        <v>0</v>
      </c>
      <c r="BA46" s="229">
        <v>0</v>
      </c>
      <c r="BB46" s="230">
        <v>0</v>
      </c>
      <c r="BC46" s="228">
        <v>-8391</v>
      </c>
      <c r="BD46" s="229">
        <v>-7526</v>
      </c>
      <c r="BE46" s="229">
        <v>-865</v>
      </c>
      <c r="BF46" s="230">
        <v>-6661</v>
      </c>
      <c r="BG46" s="228">
        <v>-865</v>
      </c>
      <c r="BH46" s="229">
        <v>-865</v>
      </c>
      <c r="BI46" s="229">
        <v>-865</v>
      </c>
      <c r="BJ46" s="229">
        <v>-865</v>
      </c>
      <c r="BK46" s="229">
        <v>-865</v>
      </c>
      <c r="BL46" s="230">
        <v>-2336</v>
      </c>
      <c r="BN46" s="92">
        <f t="shared" si="0"/>
        <v>-59006</v>
      </c>
      <c r="BO46" s="92">
        <f t="shared" si="1"/>
        <v>-59583.5</v>
      </c>
      <c r="BP46" s="92">
        <f t="shared" si="2"/>
        <v>0</v>
      </c>
    </row>
    <row r="47" spans="1:68">
      <c r="A47" s="213" t="s">
        <v>830</v>
      </c>
      <c r="B47" s="406">
        <v>0</v>
      </c>
      <c r="C47" s="406">
        <v>4</v>
      </c>
      <c r="D47" s="405">
        <v>71</v>
      </c>
      <c r="E47" s="406">
        <v>63966</v>
      </c>
      <c r="F47" s="406">
        <v>74544</v>
      </c>
      <c r="G47" s="406">
        <v>4226.5</v>
      </c>
      <c r="H47" s="406">
        <v>362.5</v>
      </c>
      <c r="I47" s="406">
        <v>-23946</v>
      </c>
      <c r="J47" s="406">
        <v>77178</v>
      </c>
      <c r="K47" s="406">
        <v>53374</v>
      </c>
      <c r="L47" s="406">
        <v>63966</v>
      </c>
      <c r="M47" s="406">
        <v>63966</v>
      </c>
      <c r="N47" s="406">
        <v>4091</v>
      </c>
      <c r="O47" s="406">
        <v>2797.5</v>
      </c>
      <c r="P47" s="406">
        <v>0</v>
      </c>
      <c r="Q47" s="406">
        <v>-16728</v>
      </c>
      <c r="R47" s="406">
        <v>-651</v>
      </c>
      <c r="S47" s="406">
        <v>87.5</v>
      </c>
      <c r="T47" s="406">
        <v>0</v>
      </c>
      <c r="U47" s="406">
        <v>-2662</v>
      </c>
      <c r="V47" s="406">
        <v>15072</v>
      </c>
      <c r="W47" s="406">
        <v>8874</v>
      </c>
      <c r="X47" s="406">
        <v>0</v>
      </c>
      <c r="Y47" s="406">
        <v>0</v>
      </c>
      <c r="Z47" s="406">
        <v>-2662</v>
      </c>
      <c r="AA47" s="406">
        <v>-2662</v>
      </c>
      <c r="AB47" s="406">
        <v>-2662</v>
      </c>
      <c r="AC47" s="406">
        <v>-2662</v>
      </c>
      <c r="AD47" s="406">
        <v>-2662</v>
      </c>
      <c r="AE47" s="406">
        <v>-10636</v>
      </c>
      <c r="AF47" s="407">
        <v>10.1</v>
      </c>
      <c r="AG47" s="404"/>
      <c r="AH47" s="404"/>
      <c r="AI47" s="408">
        <v>-651</v>
      </c>
      <c r="AJ47" s="409">
        <v>-651</v>
      </c>
      <c r="AK47" s="409">
        <v>-64</v>
      </c>
      <c r="AL47" s="410">
        <v>-587</v>
      </c>
      <c r="AM47" s="408">
        <v>-64</v>
      </c>
      <c r="AN47" s="409">
        <v>-64</v>
      </c>
      <c r="AO47" s="409">
        <v>-64</v>
      </c>
      <c r="AP47" s="409">
        <v>-64</v>
      </c>
      <c r="AQ47" s="409">
        <v>-64</v>
      </c>
      <c r="AR47" s="410">
        <v>-267</v>
      </c>
      <c r="AS47" s="408">
        <v>-16728</v>
      </c>
      <c r="AT47" s="409">
        <v>-16728</v>
      </c>
      <c r="AU47" s="409">
        <v>-1656</v>
      </c>
      <c r="AV47" s="410">
        <v>-15072</v>
      </c>
      <c r="AW47" s="408">
        <v>-1656</v>
      </c>
      <c r="AX47" s="409">
        <v>-1656</v>
      </c>
      <c r="AY47" s="409">
        <v>-1656</v>
      </c>
      <c r="AZ47" s="409">
        <v>-1656</v>
      </c>
      <c r="BA47" s="409">
        <v>-1656</v>
      </c>
      <c r="BB47" s="410">
        <v>-6792</v>
      </c>
      <c r="BC47" s="408">
        <v>-10171</v>
      </c>
      <c r="BD47" s="409">
        <v>-9229</v>
      </c>
      <c r="BE47" s="409">
        <v>-942</v>
      </c>
      <c r="BF47" s="410">
        <v>-8287</v>
      </c>
      <c r="BG47" s="408">
        <v>-942</v>
      </c>
      <c r="BH47" s="409">
        <v>-942</v>
      </c>
      <c r="BI47" s="409">
        <v>-942</v>
      </c>
      <c r="BJ47" s="409">
        <v>-942</v>
      </c>
      <c r="BK47" s="409">
        <v>-942</v>
      </c>
      <c r="BL47" s="410">
        <v>-3577</v>
      </c>
      <c r="BN47" s="92">
        <f t="shared" si="0"/>
        <v>-10578</v>
      </c>
      <c r="BO47" s="92">
        <f t="shared" si="1"/>
        <v>4226.5</v>
      </c>
      <c r="BP47" s="92">
        <f t="shared" si="2"/>
        <v>0</v>
      </c>
    </row>
    <row r="48" spans="1:68">
      <c r="A48" s="213" t="s">
        <v>831</v>
      </c>
      <c r="B48" s="406">
        <v>0</v>
      </c>
      <c r="C48" s="406">
        <v>81</v>
      </c>
      <c r="D48" s="405">
        <v>1646</v>
      </c>
      <c r="E48" s="406">
        <v>1848145</v>
      </c>
      <c r="F48" s="406">
        <v>2089877</v>
      </c>
      <c r="G48" s="406">
        <v>109582</v>
      </c>
      <c r="H48" s="406">
        <v>5325</v>
      </c>
      <c r="I48" s="406">
        <v>-580166</v>
      </c>
      <c r="J48" s="406">
        <v>2189437</v>
      </c>
      <c r="K48" s="406">
        <v>1570176</v>
      </c>
      <c r="L48" s="406">
        <v>1848145</v>
      </c>
      <c r="M48" s="406">
        <v>1848145</v>
      </c>
      <c r="N48" s="406">
        <v>114024</v>
      </c>
      <c r="O48" s="406">
        <v>78414</v>
      </c>
      <c r="P48" s="406">
        <v>0</v>
      </c>
      <c r="Q48" s="406">
        <v>-412883</v>
      </c>
      <c r="R48" s="406">
        <v>-18762</v>
      </c>
      <c r="S48" s="406">
        <v>2525</v>
      </c>
      <c r="T48" s="406">
        <v>0</v>
      </c>
      <c r="U48" s="406">
        <v>-82856</v>
      </c>
      <c r="V48" s="406">
        <v>360619</v>
      </c>
      <c r="W48" s="406">
        <v>219547</v>
      </c>
      <c r="X48" s="406">
        <v>0</v>
      </c>
      <c r="Y48" s="406">
        <v>0</v>
      </c>
      <c r="Z48" s="406">
        <v>-82856</v>
      </c>
      <c r="AA48" s="406">
        <v>-82856</v>
      </c>
      <c r="AB48" s="406">
        <v>-82856</v>
      </c>
      <c r="AC48" s="406">
        <v>-82856</v>
      </c>
      <c r="AD48" s="406">
        <v>-82856</v>
      </c>
      <c r="AE48" s="406">
        <v>-165886</v>
      </c>
      <c r="AF48" s="407">
        <v>7.9</v>
      </c>
      <c r="AG48" s="404"/>
      <c r="AH48" s="404"/>
      <c r="AI48" s="408">
        <v>-18762</v>
      </c>
      <c r="AJ48" s="409">
        <v>-18762</v>
      </c>
      <c r="AK48" s="409">
        <v>-2375</v>
      </c>
      <c r="AL48" s="410">
        <v>-16387</v>
      </c>
      <c r="AM48" s="408">
        <v>-2375</v>
      </c>
      <c r="AN48" s="409">
        <v>-2375</v>
      </c>
      <c r="AO48" s="409">
        <v>-2375</v>
      </c>
      <c r="AP48" s="409">
        <v>-2375</v>
      </c>
      <c r="AQ48" s="409">
        <v>-2375</v>
      </c>
      <c r="AR48" s="410">
        <v>-4512</v>
      </c>
      <c r="AS48" s="408">
        <v>-412883</v>
      </c>
      <c r="AT48" s="409">
        <v>-412883</v>
      </c>
      <c r="AU48" s="409">
        <v>-52264</v>
      </c>
      <c r="AV48" s="410">
        <v>-360619</v>
      </c>
      <c r="AW48" s="408">
        <v>-52264</v>
      </c>
      <c r="AX48" s="409">
        <v>-52264</v>
      </c>
      <c r="AY48" s="409">
        <v>-52264</v>
      </c>
      <c r="AZ48" s="409">
        <v>-52264</v>
      </c>
      <c r="BA48" s="409">
        <v>-52264</v>
      </c>
      <c r="BB48" s="410">
        <v>-99299</v>
      </c>
      <c r="BC48" s="408">
        <v>-259594</v>
      </c>
      <c r="BD48" s="409">
        <v>-231377</v>
      </c>
      <c r="BE48" s="409">
        <v>-28217</v>
      </c>
      <c r="BF48" s="410">
        <v>-203160</v>
      </c>
      <c r="BG48" s="408">
        <v>-28217</v>
      </c>
      <c r="BH48" s="409">
        <v>-28217</v>
      </c>
      <c r="BI48" s="409">
        <v>-28217</v>
      </c>
      <c r="BJ48" s="409">
        <v>-28217</v>
      </c>
      <c r="BK48" s="409">
        <v>-28217</v>
      </c>
      <c r="BL48" s="410">
        <v>-62075</v>
      </c>
      <c r="BN48" s="92">
        <f t="shared" si="0"/>
        <v>-241732</v>
      </c>
      <c r="BO48" s="92">
        <f t="shared" si="1"/>
        <v>109582</v>
      </c>
      <c r="BP48" s="92">
        <f t="shared" si="2"/>
        <v>0</v>
      </c>
    </row>
    <row r="49" spans="1:68">
      <c r="A49" s="213" t="s">
        <v>1398</v>
      </c>
      <c r="B49" s="214">
        <v>0</v>
      </c>
      <c r="C49" s="214">
        <v>0</v>
      </c>
      <c r="D49" s="213">
        <v>8</v>
      </c>
      <c r="E49" s="214">
        <v>55198</v>
      </c>
      <c r="F49" s="214">
        <v>0</v>
      </c>
      <c r="G49" s="214">
        <v>58445</v>
      </c>
      <c r="H49" s="214">
        <v>0</v>
      </c>
      <c r="I49" s="214">
        <v>-3247</v>
      </c>
      <c r="J49" s="214">
        <v>73319</v>
      </c>
      <c r="K49" s="214">
        <v>41638</v>
      </c>
      <c r="L49" s="214">
        <v>38173</v>
      </c>
      <c r="M49" s="214">
        <v>80771</v>
      </c>
      <c r="N49" s="214">
        <v>0</v>
      </c>
      <c r="O49" s="214">
        <v>0</v>
      </c>
      <c r="P49" s="214">
        <v>58746</v>
      </c>
      <c r="Q49" s="214">
        <v>0</v>
      </c>
      <c r="R49" s="214">
        <v>-3548</v>
      </c>
      <c r="S49" s="214">
        <v>0</v>
      </c>
      <c r="T49" s="214">
        <v>58746</v>
      </c>
      <c r="U49" s="214">
        <v>-301</v>
      </c>
      <c r="V49" s="214">
        <v>0</v>
      </c>
      <c r="W49" s="214">
        <v>3247</v>
      </c>
      <c r="X49" s="214">
        <v>0</v>
      </c>
      <c r="Y49" s="214">
        <v>0</v>
      </c>
      <c r="Z49" s="214">
        <v>-301</v>
      </c>
      <c r="AA49" s="214">
        <v>-301</v>
      </c>
      <c r="AB49" s="214">
        <v>-301</v>
      </c>
      <c r="AC49" s="214">
        <v>-301</v>
      </c>
      <c r="AD49" s="214">
        <v>-301</v>
      </c>
      <c r="AE49" s="214">
        <v>-1742</v>
      </c>
      <c r="AF49" s="215">
        <v>11.8</v>
      </c>
      <c r="AG49" s="207"/>
      <c r="AH49" s="207"/>
      <c r="AI49" s="228">
        <v>-3548</v>
      </c>
      <c r="AJ49" s="229">
        <v>-3548</v>
      </c>
      <c r="AK49" s="229">
        <v>-301</v>
      </c>
      <c r="AL49" s="230">
        <v>-3247</v>
      </c>
      <c r="AM49" s="228">
        <v>-301</v>
      </c>
      <c r="AN49" s="229">
        <v>-301</v>
      </c>
      <c r="AO49" s="229">
        <v>-301</v>
      </c>
      <c r="AP49" s="229">
        <v>-301</v>
      </c>
      <c r="AQ49" s="229">
        <v>-301</v>
      </c>
      <c r="AR49" s="230">
        <v>-1742</v>
      </c>
      <c r="AS49" s="228">
        <v>0</v>
      </c>
      <c r="AT49" s="229">
        <v>0</v>
      </c>
      <c r="AU49" s="229">
        <v>0</v>
      </c>
      <c r="AV49" s="230">
        <v>0</v>
      </c>
      <c r="AW49" s="228">
        <v>0</v>
      </c>
      <c r="AX49" s="229">
        <v>0</v>
      </c>
      <c r="AY49" s="229">
        <v>0</v>
      </c>
      <c r="AZ49" s="229">
        <v>0</v>
      </c>
      <c r="BA49" s="229">
        <v>0</v>
      </c>
      <c r="BB49" s="230">
        <v>0</v>
      </c>
      <c r="BC49" s="228">
        <v>0</v>
      </c>
      <c r="BD49" s="229">
        <v>0</v>
      </c>
      <c r="BE49" s="229">
        <v>0</v>
      </c>
      <c r="BF49" s="230">
        <v>0</v>
      </c>
      <c r="BG49" s="228">
        <v>0</v>
      </c>
      <c r="BH49" s="229">
        <v>0</v>
      </c>
      <c r="BI49" s="229">
        <v>0</v>
      </c>
      <c r="BJ49" s="229">
        <v>0</v>
      </c>
      <c r="BK49" s="229">
        <v>0</v>
      </c>
      <c r="BL49" s="230">
        <v>0</v>
      </c>
      <c r="BN49" s="92">
        <f t="shared" si="0"/>
        <v>55198</v>
      </c>
      <c r="BO49" s="92">
        <f t="shared" si="1"/>
        <v>58445</v>
      </c>
      <c r="BP49" s="92">
        <f t="shared" si="2"/>
        <v>0</v>
      </c>
    </row>
    <row r="50" spans="1:68">
      <c r="A50" s="213" t="s">
        <v>1399</v>
      </c>
      <c r="B50" s="214">
        <v>127</v>
      </c>
      <c r="C50" s="214">
        <v>0</v>
      </c>
      <c r="D50" s="213">
        <v>0</v>
      </c>
      <c r="E50" s="214">
        <v>2493536</v>
      </c>
      <c r="F50" s="214">
        <v>0</v>
      </c>
      <c r="G50" s="214">
        <v>2493536</v>
      </c>
      <c r="H50" s="214">
        <v>161950</v>
      </c>
      <c r="I50" s="214">
        <v>0</v>
      </c>
      <c r="J50" s="214">
        <v>2770666</v>
      </c>
      <c r="K50" s="214">
        <v>2259255</v>
      </c>
      <c r="L50" s="214">
        <v>2257318</v>
      </c>
      <c r="M50" s="214">
        <v>2767397</v>
      </c>
      <c r="N50" s="214">
        <v>0</v>
      </c>
      <c r="O50" s="214">
        <v>0</v>
      </c>
      <c r="P50" s="214">
        <v>2669144</v>
      </c>
      <c r="Q50" s="214">
        <v>0</v>
      </c>
      <c r="R50" s="214">
        <v>-175608</v>
      </c>
      <c r="S50" s="214">
        <v>0</v>
      </c>
      <c r="T50" s="214">
        <v>2669144</v>
      </c>
      <c r="U50" s="214">
        <v>-175608</v>
      </c>
      <c r="V50" s="214">
        <v>0</v>
      </c>
      <c r="W50" s="214">
        <v>0</v>
      </c>
      <c r="X50" s="214">
        <v>0</v>
      </c>
      <c r="Y50" s="214">
        <v>0</v>
      </c>
      <c r="Z50" s="214">
        <v>0</v>
      </c>
      <c r="AA50" s="214">
        <v>0</v>
      </c>
      <c r="AB50" s="214">
        <v>0</v>
      </c>
      <c r="AC50" s="214">
        <v>0</v>
      </c>
      <c r="AD50" s="214">
        <v>0</v>
      </c>
      <c r="AE50" s="214">
        <v>0</v>
      </c>
      <c r="AF50" s="215">
        <v>1</v>
      </c>
      <c r="AG50" s="207"/>
      <c r="AH50" s="207"/>
      <c r="AI50" s="228">
        <v>-175608</v>
      </c>
      <c r="AJ50" s="229">
        <v>-175608</v>
      </c>
      <c r="AK50" s="229">
        <v>-175608</v>
      </c>
      <c r="AL50" s="230">
        <v>0</v>
      </c>
      <c r="AM50" s="228">
        <v>0</v>
      </c>
      <c r="AN50" s="229">
        <v>0</v>
      </c>
      <c r="AO50" s="229">
        <v>0</v>
      </c>
      <c r="AP50" s="229">
        <v>0</v>
      </c>
      <c r="AQ50" s="229">
        <v>0</v>
      </c>
      <c r="AR50" s="230">
        <v>0</v>
      </c>
      <c r="AS50" s="228">
        <v>0</v>
      </c>
      <c r="AT50" s="229">
        <v>0</v>
      </c>
      <c r="AU50" s="229">
        <v>0</v>
      </c>
      <c r="AV50" s="230">
        <v>0</v>
      </c>
      <c r="AW50" s="228">
        <v>0</v>
      </c>
      <c r="AX50" s="229">
        <v>0</v>
      </c>
      <c r="AY50" s="229">
        <v>0</v>
      </c>
      <c r="AZ50" s="229">
        <v>0</v>
      </c>
      <c r="BA50" s="229">
        <v>0</v>
      </c>
      <c r="BB50" s="230">
        <v>0</v>
      </c>
      <c r="BC50" s="228">
        <v>0</v>
      </c>
      <c r="BD50" s="229">
        <v>0</v>
      </c>
      <c r="BE50" s="229">
        <v>0</v>
      </c>
      <c r="BF50" s="230">
        <v>0</v>
      </c>
      <c r="BG50" s="228">
        <v>0</v>
      </c>
      <c r="BH50" s="229">
        <v>0</v>
      </c>
      <c r="BI50" s="229">
        <v>0</v>
      </c>
      <c r="BJ50" s="229">
        <v>0</v>
      </c>
      <c r="BK50" s="229">
        <v>0</v>
      </c>
      <c r="BL50" s="230">
        <v>0</v>
      </c>
      <c r="BN50" s="92">
        <f t="shared" si="0"/>
        <v>2493536</v>
      </c>
      <c r="BO50" s="92">
        <f t="shared" si="1"/>
        <v>2493536</v>
      </c>
      <c r="BP50" s="92">
        <f t="shared" si="2"/>
        <v>0</v>
      </c>
    </row>
    <row r="51" spans="1:68">
      <c r="A51" s="213" t="s">
        <v>832</v>
      </c>
      <c r="B51" s="413">
        <v>0</v>
      </c>
      <c r="C51" s="413">
        <v>1</v>
      </c>
      <c r="D51" s="412">
        <v>19</v>
      </c>
      <c r="E51" s="413">
        <v>22434</v>
      </c>
      <c r="F51" s="413">
        <v>29441</v>
      </c>
      <c r="G51" s="413">
        <v>1103.5</v>
      </c>
      <c r="H51" s="413">
        <v>62.5</v>
      </c>
      <c r="I51" s="413">
        <v>-10969</v>
      </c>
      <c r="J51" s="413">
        <v>25861</v>
      </c>
      <c r="K51" s="413">
        <v>19552</v>
      </c>
      <c r="L51" s="413">
        <v>22434</v>
      </c>
      <c r="M51" s="413">
        <v>22434</v>
      </c>
      <c r="N51" s="413">
        <v>1449</v>
      </c>
      <c r="O51" s="413">
        <v>1098.5</v>
      </c>
      <c r="P51" s="413">
        <v>0</v>
      </c>
      <c r="Q51" s="413">
        <v>-9264</v>
      </c>
      <c r="R51" s="413">
        <v>-228</v>
      </c>
      <c r="S51" s="413">
        <v>62.5</v>
      </c>
      <c r="T51" s="413">
        <v>0</v>
      </c>
      <c r="U51" s="413">
        <v>-1444</v>
      </c>
      <c r="V51" s="413">
        <v>8161</v>
      </c>
      <c r="W51" s="413">
        <v>2808</v>
      </c>
      <c r="X51" s="413">
        <v>0</v>
      </c>
      <c r="Y51" s="413">
        <v>0</v>
      </c>
      <c r="Z51" s="413">
        <v>-1444</v>
      </c>
      <c r="AA51" s="413">
        <v>-1444</v>
      </c>
      <c r="AB51" s="413">
        <v>-1444</v>
      </c>
      <c r="AC51" s="413">
        <v>-1444</v>
      </c>
      <c r="AD51" s="413">
        <v>-1444</v>
      </c>
      <c r="AE51" s="413">
        <v>-3749</v>
      </c>
      <c r="AF51" s="414">
        <v>8.4</v>
      </c>
      <c r="AG51" s="411"/>
      <c r="AH51" s="411"/>
      <c r="AI51" s="415">
        <v>-228</v>
      </c>
      <c r="AJ51" s="416">
        <v>-228</v>
      </c>
      <c r="AK51" s="416">
        <v>-27</v>
      </c>
      <c r="AL51" s="417">
        <v>-201</v>
      </c>
      <c r="AM51" s="415">
        <v>-27</v>
      </c>
      <c r="AN51" s="416">
        <v>-27</v>
      </c>
      <c r="AO51" s="416">
        <v>-27</v>
      </c>
      <c r="AP51" s="416">
        <v>-27</v>
      </c>
      <c r="AQ51" s="416">
        <v>-27</v>
      </c>
      <c r="AR51" s="417">
        <v>-66</v>
      </c>
      <c r="AS51" s="415">
        <v>-9264</v>
      </c>
      <c r="AT51" s="416">
        <v>-9264</v>
      </c>
      <c r="AU51" s="416">
        <v>-1103</v>
      </c>
      <c r="AV51" s="417">
        <v>-8161</v>
      </c>
      <c r="AW51" s="415">
        <v>-1103</v>
      </c>
      <c r="AX51" s="416">
        <v>-1103</v>
      </c>
      <c r="AY51" s="416">
        <v>-1103</v>
      </c>
      <c r="AZ51" s="416">
        <v>-1103</v>
      </c>
      <c r="BA51" s="416">
        <v>-1103</v>
      </c>
      <c r="BB51" s="417">
        <v>-2646</v>
      </c>
      <c r="BC51" s="415">
        <v>-3235</v>
      </c>
      <c r="BD51" s="416">
        <v>-2921</v>
      </c>
      <c r="BE51" s="416">
        <v>-314</v>
      </c>
      <c r="BF51" s="417">
        <v>-2607</v>
      </c>
      <c r="BG51" s="415">
        <v>-314</v>
      </c>
      <c r="BH51" s="416">
        <v>-314</v>
      </c>
      <c r="BI51" s="416">
        <v>-314</v>
      </c>
      <c r="BJ51" s="416">
        <v>-314</v>
      </c>
      <c r="BK51" s="416">
        <v>-314</v>
      </c>
      <c r="BL51" s="417">
        <v>-1037</v>
      </c>
      <c r="BN51" s="92">
        <f t="shared" si="0"/>
        <v>-7007</v>
      </c>
      <c r="BO51" s="92">
        <f t="shared" si="1"/>
        <v>1103.5</v>
      </c>
      <c r="BP51" s="92">
        <f t="shared" si="2"/>
        <v>0</v>
      </c>
    </row>
    <row r="52" spans="1:68">
      <c r="A52" s="218" t="s">
        <v>81</v>
      </c>
      <c r="B52" s="216">
        <v>166</v>
      </c>
      <c r="C52" s="216">
        <v>77</v>
      </c>
      <c r="D52" s="216">
        <v>2002</v>
      </c>
      <c r="E52" s="216">
        <v>6330069</v>
      </c>
      <c r="F52" s="216">
        <v>13558776</v>
      </c>
      <c r="G52" s="216">
        <v>-7124821</v>
      </c>
      <c r="H52" s="216">
        <v>196550</v>
      </c>
      <c r="I52" s="216">
        <v>-1441527</v>
      </c>
      <c r="J52" s="216">
        <v>7282182</v>
      </c>
      <c r="K52" s="216">
        <v>5529993</v>
      </c>
      <c r="L52" s="216">
        <v>5773702</v>
      </c>
      <c r="M52" s="216">
        <v>7042094</v>
      </c>
      <c r="N52" s="216">
        <v>608560</v>
      </c>
      <c r="O52" s="216">
        <v>502782</v>
      </c>
      <c r="P52" s="216">
        <v>-7858365</v>
      </c>
      <c r="Q52" s="216">
        <v>-109896</v>
      </c>
      <c r="R52" s="216">
        <v>-283488</v>
      </c>
      <c r="S52" s="216">
        <v>88300</v>
      </c>
      <c r="T52" s="216">
        <v>-7858365</v>
      </c>
      <c r="U52" s="216">
        <v>-377798</v>
      </c>
      <c r="V52" s="216">
        <v>110267</v>
      </c>
      <c r="W52" s="216">
        <v>1343681</v>
      </c>
      <c r="X52" s="216">
        <v>12421</v>
      </c>
      <c r="Y52" s="216">
        <v>0</v>
      </c>
      <c r="Z52" s="216">
        <v>-202190</v>
      </c>
      <c r="AA52" s="216">
        <v>-202129</v>
      </c>
      <c r="AB52" s="216">
        <v>-202041</v>
      </c>
      <c r="AC52" s="216">
        <v>-202041</v>
      </c>
      <c r="AD52" s="216">
        <v>-201145</v>
      </c>
      <c r="AE52" s="216">
        <v>-431981</v>
      </c>
      <c r="AF52" s="217"/>
      <c r="AG52" s="207"/>
      <c r="AH52" s="207"/>
      <c r="AI52" s="216">
        <v>-283488</v>
      </c>
      <c r="AJ52" s="216">
        <v>-283488</v>
      </c>
      <c r="AK52" s="216">
        <v>-187011</v>
      </c>
      <c r="AL52" s="216">
        <v>-96477</v>
      </c>
      <c r="AM52" s="216">
        <v>-11403</v>
      </c>
      <c r="AN52" s="216">
        <v>-11403</v>
      </c>
      <c r="AO52" s="216">
        <v>-11403</v>
      </c>
      <c r="AP52" s="216">
        <v>-11403</v>
      </c>
      <c r="AQ52" s="216">
        <v>-11403</v>
      </c>
      <c r="AR52" s="216">
        <v>-39462</v>
      </c>
      <c r="AS52" s="216">
        <v>-109896</v>
      </c>
      <c r="AT52" s="216">
        <v>-109896</v>
      </c>
      <c r="AU52" s="216">
        <v>-12050</v>
      </c>
      <c r="AV52" s="216">
        <v>-97846</v>
      </c>
      <c r="AW52" s="216">
        <v>-12050</v>
      </c>
      <c r="AX52" s="216">
        <v>-12050</v>
      </c>
      <c r="AY52" s="216">
        <v>-12050</v>
      </c>
      <c r="AZ52" s="216">
        <v>-12050</v>
      </c>
      <c r="BA52" s="216">
        <v>-12050</v>
      </c>
      <c r="BB52" s="216">
        <v>-37596</v>
      </c>
      <c r="BC52" s="216">
        <v>-1604678</v>
      </c>
      <c r="BD52" s="216">
        <v>-1425941</v>
      </c>
      <c r="BE52" s="216">
        <v>-178737</v>
      </c>
      <c r="BF52" s="216">
        <v>-1247204</v>
      </c>
      <c r="BG52" s="216">
        <v>-178737</v>
      </c>
      <c r="BH52" s="216">
        <v>-178676</v>
      </c>
      <c r="BI52" s="216">
        <v>-178588</v>
      </c>
      <c r="BJ52" s="216">
        <v>-178588</v>
      </c>
      <c r="BK52" s="216">
        <v>-177692</v>
      </c>
      <c r="BL52" s="216">
        <v>-354923</v>
      </c>
    </row>
  </sheetData>
  <mergeCells count="14">
    <mergeCell ref="AI2:AR2"/>
    <mergeCell ref="AS2:BB2"/>
    <mergeCell ref="BC2:BL2"/>
    <mergeCell ref="AF2:AF3"/>
    <mergeCell ref="B2:D2"/>
    <mergeCell ref="E2:E3"/>
    <mergeCell ref="F2:F3"/>
    <mergeCell ref="G2:G3"/>
    <mergeCell ref="J2:M2"/>
    <mergeCell ref="N2:S2"/>
    <mergeCell ref="T2:U2"/>
    <mergeCell ref="V2:W2"/>
    <mergeCell ref="X2:Y2"/>
    <mergeCell ref="Z2:A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Journal Entries LG</vt:lpstr>
      <vt:lpstr>Journal Entries TN</vt:lpstr>
      <vt:lpstr>75 LGOP Disclosures</vt:lpstr>
      <vt:lpstr>75 TN Plan Disclosures</vt:lpstr>
      <vt:lpstr>LGOP Results 19</vt:lpstr>
      <vt:lpstr>LGOP Results18</vt:lpstr>
      <vt:lpstr>TNP Results 19</vt:lpstr>
    </vt:vector>
  </TitlesOfParts>
  <Company>State of Tennessee: Finance &amp;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 Boone</dc:creator>
  <cp:lastModifiedBy>Ike Boone</cp:lastModifiedBy>
  <dcterms:created xsi:type="dcterms:W3CDTF">2018-08-27T18:03:16Z</dcterms:created>
  <dcterms:modified xsi:type="dcterms:W3CDTF">2019-10-14T15:49:48Z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